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80" windowWidth="19440" windowHeight="8055" firstSheet="0" activeTab="0"/>
  </bookViews>
  <sheets>
    <sheet name="hoàn chinh" sheetId="1" r:id="rId1"/>
    <sheet name="dieu chinh bo sung" sheetId="2" r:id="rId2"/>
  </sheets>
  <definedNames>
    <definedName name="_xlnm._FilterDatabase" localSheetId="0" hidden="1">'hoàn chinh'!$B$5:$P$62</definedName>
    <definedName name="_xlnm.Print_Titles" localSheetId="0">'hoàn chinh'!$3:$4</definedName>
  </definedNames>
  <calcPr fullCalcOnLoad="1"/>
</workbook>
</file>

<file path=xl/sharedStrings.xml><?xml version="1.0" encoding="utf-8"?>
<sst xmlns="http://schemas.openxmlformats.org/spreadsheetml/2006/main" count="225" uniqueCount="146">
  <si>
    <t>cây</t>
  </si>
  <si>
    <t>đ/m</t>
  </si>
  <si>
    <t>Số TT</t>
  </si>
  <si>
    <t>ĐVT</t>
  </si>
  <si>
    <t>Giá trị bồi thường, hỗ trợ</t>
  </si>
  <si>
    <t>Số lượng</t>
  </si>
  <si>
    <t>Đơn giá (đồng)</t>
  </si>
  <si>
    <t>Thành tiền (đồng)</t>
  </si>
  <si>
    <t>Đối tượng được bồi thường, 
hỗ trợ</t>
  </si>
  <si>
    <t>Tỷ lệ BT,
HT (%)</t>
  </si>
  <si>
    <t>Hệ số điều chỉnh</t>
  </si>
  <si>
    <t>Mã số</t>
  </si>
  <si>
    <t>KIỂM TRA</t>
  </si>
  <si>
    <t>2</t>
  </si>
  <si>
    <t>3</t>
  </si>
  <si>
    <t>6</t>
  </si>
  <si>
    <t>9=5 x 6 x 7 x 8</t>
  </si>
  <si>
    <t>Tổng cộng</t>
  </si>
  <si>
    <t>đ/m²</t>
  </si>
  <si>
    <t>đ/cây</t>
  </si>
  <si>
    <t>QĐ 65, PL2, XIII, 1, 1.1</t>
  </si>
  <si>
    <t>QĐ 65 PL 2, XIII, 1, 1.2</t>
  </si>
  <si>
    <t>QĐ 65, PL 02, IV, 2, 2.3</t>
  </si>
  <si>
    <t>QĐ 65, PL2,XIII,1,1.2</t>
  </si>
  <si>
    <t>QĐ 65, PL 01, 7, 10</t>
  </si>
  <si>
    <t xml:space="preserve">QĐ 65, PL 02, 6,3 </t>
  </si>
  <si>
    <t xml:space="preserve">QĐ 65, PL 01, 6,16 </t>
  </si>
  <si>
    <t>Số TTHS</t>
  </si>
  <si>
    <t xml:space="preserve">QĐ 65,PL 02, X 5
</t>
  </si>
  <si>
    <t>QĐ 65, PL 02, IV, 2, 2.4</t>
  </si>
  <si>
    <t xml:space="preserve">QĐ 65, PL 01, 6.14 </t>
  </si>
  <si>
    <t>QĐ 65 - PL 02
XIV,2</t>
  </si>
  <si>
    <t>IV.1</t>
  </si>
  <si>
    <t>B.I.2</t>
  </si>
  <si>
    <t>II.3</t>
  </si>
  <si>
    <t>IV.2</t>
  </si>
  <si>
    <t>II.14</t>
  </si>
  <si>
    <t xml:space="preserve">QĐ 65
PL 02, VI.2.1 </t>
  </si>
  <si>
    <t>QĐ 65
PL 02, VI.2.3.1</t>
  </si>
  <si>
    <t>III.b.47</t>
  </si>
  <si>
    <t>QĐ 65; IX 2 2.2</t>
  </si>
  <si>
    <t>Ghi chú</t>
  </si>
  <si>
    <t>PL2;
XI-2
QĐ 65</t>
  </si>
  <si>
    <t>đ/m3</t>
  </si>
  <si>
    <t>đ/trụ</t>
  </si>
  <si>
    <t>đ/chậu</t>
  </si>
  <si>
    <t>đ/thuê bao</t>
  </si>
  <si>
    <t>I, 3, 3.2, a</t>
  </si>
  <si>
    <t xml:space="preserve">
XIV-5
QĐ 65</t>
  </si>
  <si>
    <t>Iternet 01 thuê bao</t>
  </si>
  <si>
    <t>QĐ 65, PL2, XIII, 3.3</t>
  </si>
  <si>
    <t>PL1. 6.17</t>
  </si>
  <si>
    <t>Nhà cấp IV, nhà móng BTCT xây gạch đá, cột BTCT, tường chịu lực xây bờ lô, mái tôn, nền lát gạch, có khu phụ Dt: 5,2mx 10,25m</t>
  </si>
  <si>
    <t>Hàng rào bờ lô kín: Dt : 6,55mx 1,1m+2,6mx 1,4m</t>
  </si>
  <si>
    <t>Bậc cấp xây bờ lô: KT: 2,35mx 0,3mx 0,2mx 3 bậc</t>
  </si>
  <si>
    <t>Sân Xi măng Dt: 5,1mx10m</t>
  </si>
  <si>
    <t>Ốp men Dt ; 2,2mx1,2m+0,6mx1m+5,8mx1,25m</t>
  </si>
  <si>
    <t>Gác lửng gổ sàn sắt hộp đở ván, mái che tôn, tường bờ lô bao quanh Dt: 7,9mx 4,9m</t>
  </si>
  <si>
    <t>Trụ am vừa: 03 trụ</t>
  </si>
  <si>
    <t>Lan can Inox Dt: 3mx 0,6m</t>
  </si>
  <si>
    <t>Di chuyển điện 50m</t>
  </si>
  <si>
    <t>Trụ cổng xây bờ lô Kt: 0,35mx0,35mx1,7mx 02 trụ</t>
  </si>
  <si>
    <t>Bức bình phong Kt: 1,5mx1,7mx0,15m</t>
  </si>
  <si>
    <t>Cửa sắt hộp Kt: 1,8mx 1,8m</t>
  </si>
  <si>
    <t>Trụ am vừa, 2 trụ</t>
  </si>
  <si>
    <t>Bệ thờ Kt: 2mx2mx 0,9m</t>
  </si>
  <si>
    <t xml:space="preserve">Mái che tôn đở sắt, trụ sắt Dt: 2mx 2m </t>
  </si>
  <si>
    <t xml:space="preserve">Ốp men Dt: 2mx 2m </t>
  </si>
  <si>
    <t>Ốp tôn Dt: (1,0mx 1,5m)x 2tấm</t>
  </si>
  <si>
    <t>Vách ngăn ván Dt: 2mx 1,5m</t>
  </si>
  <si>
    <t>Hàng rào bờ lô kín: Dt : 5mx 1,2m+4,2mx0,6m</t>
  </si>
  <si>
    <t>Sân Xi măng Dt: 4,9mx 4,15m</t>
  </si>
  <si>
    <t>Nhà cấp IV, nhà móng BTCT , cột BTCT, tường chịu lực xây gạch, mái tôn, nền xi măng, có khu phụ Dt: 4,8mx 13,68m+ 1,3m x 2,28m</t>
  </si>
  <si>
    <t>Mái hiên trên nhà cấp IV Dt: 2,4mx2,35m</t>
  </si>
  <si>
    <t>Ốp men Dt: 4,55mx 2,5m+4,55mx2,6m+1,3mx2,3m+1,8mx0,5m</t>
  </si>
  <si>
    <t>La phong gổ Kt: 8,25mx 4,5m</t>
  </si>
  <si>
    <t>Mái che tôn đở gổ, trụ gổ Dt: 13,9mx3m</t>
  </si>
  <si>
    <t>Sân xi măng Dt: 21mx 3m+8,2mx6,1m</t>
  </si>
  <si>
    <t>Trụ BTCT Kt: 0,2mx0,2mx3mx 6 trụ,</t>
  </si>
  <si>
    <t>Khối BTCT Kt:8,2mx0,16mx0,5mx 2</t>
  </si>
  <si>
    <t>Bàng phi 10, 1 cây</t>
  </si>
  <si>
    <t>Sung phi 40, 1 cây</t>
  </si>
  <si>
    <t>Bằng lăng d= 15, 1 cây</t>
  </si>
  <si>
    <t>Ổi d=3cm: 3 cây</t>
  </si>
  <si>
    <t>Tràm phi 15, 3 cây</t>
  </si>
  <si>
    <t>Chuối thu hoạch, 15 cây</t>
  </si>
  <si>
    <t>Chuồng gà thô sơ Dt: 2mx 2mx 2 chuồng</t>
  </si>
  <si>
    <t>Ốp men Kt: 4,1mx 1m</t>
  </si>
  <si>
    <t>Gác gổ Dt: 4,3mx 3,2m</t>
  </si>
  <si>
    <t>Chậu nhỏ 36 chậu</t>
  </si>
  <si>
    <t>Chậu to 13 chậu</t>
  </si>
  <si>
    <t>QĐ 65, PL 01, 6,167</t>
  </si>
  <si>
    <t>Cây nhãn d=30cn : 1 cây</t>
  </si>
  <si>
    <t>Sầu đông d=25cm: 2 cây</t>
  </si>
  <si>
    <t>Sầu đông d=40cm: 1 cây</t>
  </si>
  <si>
    <t>Sầu đông d= 3cm: 2 cây</t>
  </si>
  <si>
    <t>Trụ cổng xây bờ lô Kt: 0,31mx0,31mx1,45mx 02 trụ</t>
  </si>
  <si>
    <t>III.2</t>
  </si>
  <si>
    <t xml:space="preserve">QĐ 80; 
</t>
  </si>
  <si>
    <t>Bồi thường đất nông nghiệp liền kề đất ở  Bùi Thị Xuân, vị trí 4, loại 4B đoạn từ Cầu lòn đường sắt đến Huyền Trân Công Chúa.</t>
  </si>
  <si>
    <t xml:space="preserve">Hỗ trợ đất đối với đất nông nghiệp liền kề đất </t>
  </si>
  <si>
    <t>III.3</t>
  </si>
  <si>
    <t>III.b.1.</t>
  </si>
  <si>
    <r>
      <t>m</t>
    </r>
    <r>
      <rPr>
        <vertAlign val="superscript"/>
        <sz val="10"/>
        <color indexed="8"/>
        <rFont val="Times New Roman"/>
        <family val="1"/>
      </rPr>
      <t>2</t>
    </r>
  </si>
  <si>
    <r>
      <t>đ/m</t>
    </r>
    <r>
      <rPr>
        <sz val="10"/>
        <color indexed="8"/>
        <rFont val="Arial"/>
        <family val="2"/>
      </rPr>
      <t>²</t>
    </r>
  </si>
  <si>
    <r>
      <t>đ/m</t>
    </r>
    <r>
      <rPr>
        <vertAlign val="superscript"/>
        <sz val="11"/>
        <color indexed="8"/>
        <rFont val="Times New Roman"/>
        <family val="1"/>
      </rPr>
      <t>3</t>
    </r>
  </si>
  <si>
    <r>
      <t>đ/m</t>
    </r>
    <r>
      <rPr>
        <vertAlign val="superscript"/>
        <sz val="10"/>
        <color indexed="8"/>
        <rFont val="Times New Roman"/>
        <family val="1"/>
      </rPr>
      <t>3</t>
    </r>
  </si>
  <si>
    <r>
      <t>m</t>
    </r>
    <r>
      <rPr>
        <vertAlign val="superscript"/>
        <sz val="12"/>
        <color indexed="8"/>
        <rFont val="Times New Roman"/>
        <family val="1"/>
      </rPr>
      <t>2</t>
    </r>
  </si>
  <si>
    <t>Bồi thường đất ở  Bùi Thị Xuân, vị trí 3, loại 4B đoạn từ Cầu lòn đường sắt đến Huyền Trân Công Chúa.</t>
  </si>
  <si>
    <t xml:space="preserve">
PHỤ LỤC 1: ÁP GIÁ BỒI THƯỜNG, HỖ TRỢ VỀ ĐẤT VÀ TÀI SẢN TRÊN ĐẤT CỦA CÁC HỘ GIA ĐÌNH, CÁ NHÂN KHI NHÀ NƯỚC THU HỒI ĐẤT THỰC HIỆN DỰ ÁN  DỰ ÁN ĐƯỜNG ĐI BỘ ĐOẠN TỪ CẦU LÒN ĐẾN HUYỀN TRÂN CÔNG CHÚA, THÀNH PHỐ HUẾ </t>
  </si>
  <si>
    <t>tháng/ hộ</t>
  </si>
  <si>
    <t>C, K2, Điều 35, QĐ 50</t>
  </si>
  <si>
    <t>hộ</t>
  </si>
  <si>
    <t>K5, Đ29, QĐ50</t>
  </si>
  <si>
    <t>Bà Trần Thị Mơ và các đồng thừa kế của ông Dương Văn Châu -7/16/292 Bùi thị Xuân - Tp Huế, SDT: 0382184925</t>
  </si>
  <si>
    <t>Hỗ trợ thuê nhà tạm cư (6 tháng từ thời điểm giao đất tái định cư)</t>
  </si>
  <si>
    <t>Phan Văn Bông- Phan Thị Lệ Thủy  -16/9/292 Bùi thị Xuân - Tp Huế, SDT: 0978182538</t>
  </si>
  <si>
    <t>K3, Đ29, QĐ 50</t>
  </si>
  <si>
    <t>Bồi thường di chuyển chỗ ở dưới 5km</t>
  </si>
  <si>
    <t xml:space="preserve"> Quyết định 10184/QĐ-UBND ngày 13/11/2023 thông báo lần 2</t>
  </si>
  <si>
    <t>Số
TT</t>
  </si>
  <si>
    <t>Số
HS lưu</t>
  </si>
  <si>
    <t>Giá trị Bồi thường, hỗ trợ theo quyết định số 10184/QĐ-UBND ngày13/11/2023 của UBND thành phố Huế</t>
  </si>
  <si>
    <t>Tổng giá trị bồi thường, hỗ trợ đã phê duyệt tại Quyết định phê duyệt
(đồng)</t>
  </si>
  <si>
    <t>Giá trị bồi thường, hỗ trợ điều chỉnh, bổ sung</t>
  </si>
  <si>
    <t>Giá trị chênh lệch tăng(+), giảm (-)
(đồng)</t>
  </si>
  <si>
    <t>Phụ
 lục</t>
  </si>
  <si>
    <t>Đơn 
vị 
tính</t>
  </si>
  <si>
    <t>Số
lượng
(m2)</t>
  </si>
  <si>
    <t>Đơn giá 
(đồng)</t>
  </si>
  <si>
    <t>Mức
 BTHT</t>
  </si>
  <si>
    <t>Thành tiền 
(đồng)</t>
  </si>
  <si>
    <t>Mức
BTHT</t>
  </si>
  <si>
    <t>Tổng giá trị bồi thường, hỗ trợ điều chỉnh, bổ sung
(đồng)</t>
  </si>
  <si>
    <t>10=6x7x8x9</t>
  </si>
  <si>
    <t>20=16x17x18x19</t>
  </si>
  <si>
    <t>22=21-11</t>
  </si>
  <si>
    <t>Bà Trần Thị Mơ và các đồng thừa kế của ông Dương Văn Châu -7/16/292 Bùi thị Xuân - Tp Huế</t>
  </si>
  <si>
    <t>Bồi thường đất nông nghiệp liền kề đất ở  Bùi Thị Xuân, vị trí 3, loại 4B đoạn từ Cầu lòn đường sắt đến Huyền Trân Công Chúa.</t>
  </si>
  <si>
    <t>Phan Văn Bông- Phan Thị Lệ Thủy  -16/9/292 Bùi thị Xuân - Tp Huế</t>
  </si>
  <si>
    <t>Tổng</t>
  </si>
  <si>
    <t>(Bằng chữ:  Năm trăm ba mươi chín triệu hai trăm ba mươi lăm nghìn đồng.)</t>
  </si>
  <si>
    <t>Một tỷ hai trăm chín mươi hai triệu, không trăm sáu mươi bảy nghìn đồng.</t>
  </si>
  <si>
    <t>(Kèm theo  Thông báo số            /TB-TTPTQĐ ngày      /01/2024 của Trung tâm phát triển Quỹ đất thành phố Huế)</t>
  </si>
  <si>
    <t xml:space="preserve">PHỤ LỤC 2: PHƯƠNG ÁN ĐIỀU CHỈNH ĐỐI TƯỢNG BỒI THƯỜNG, HỖ TRỢ KHI NHÀ NƯỚC THU HỒI ĐẤT THỰC HIỆN DỰ ÁN ĐƯỜNG DỌC SÔNG HƯƠNG (PHÍA NAM), ĐOẠN TỪ CẦU DÃ VIÊN ĐẾN HUYỀN TRÂN CÔNG CHÚA, THÀNH PHỐ HUẾ  </t>
  </si>
  <si>
    <r>
      <t>m</t>
    </r>
    <r>
      <rPr>
        <vertAlign val="superscript"/>
        <sz val="8"/>
        <color indexed="8"/>
        <rFont val="Times New Roman"/>
        <family val="1"/>
      </rPr>
      <t>2</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</si>
</sst>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00_);_(&quot;$&quot;* \(#,##0.00\);_(&quot;$&quot;* &quot;-&quot;&quot;?&quot;&quot;?&quot;_);_(@_)"/>
    <numFmt numFmtId="181" formatCode="_(* #,##0.00_);_(* \(#,##0.00\);_(* &quot;-&quot;&quot;?&quot;&quot;?&quot;_);_(@_)"/>
    <numFmt numFmtId="182" formatCode="_(* #,##0_);_(* \(#,##0\);_(* &quot;-&quot;&quot;?&quot;&quot;?&quot;_);_(@_)"/>
    <numFmt numFmtId="183" formatCode="0.0"/>
    <numFmt numFmtId="184" formatCode="#,##0.0"/>
    <numFmt numFmtId="185" formatCode="0.000"/>
    <numFmt numFmtId="186" formatCode="_(* #,##0.0_);_(* \(#,##0.0\);_(* &quot;-&quot;&quot;?&quot;&quot;?&quot;_);_(@_)"/>
    <numFmt numFmtId="187" formatCode="#,##0;[Red]#,##0"/>
    <numFmt numFmtId="188" formatCode="_(* #,##0_);_(* \(#,##0\);_(* &quot;-&quot;??_);_(@_)"/>
    <numFmt numFmtId="189" formatCode="#,##0.000"/>
    <numFmt numFmtId="190" formatCode="#,##0.00;[Red]#,##0.00"/>
    <numFmt numFmtId="191" formatCode="#,##0.0;[Red]#,##0.0"/>
    <numFmt numFmtId="192" formatCode="#,##0\ &quot;DM&quot;;\-#,##0\ &quot;DM&quot;"/>
    <numFmt numFmtId="193" formatCode="_ &quot;\&quot;* #,##0_ ;_ &quot;\&quot;* \-#,##0_ ;_ &quot;\&quot;* &quot;-&quot;_ ;_ @_ "/>
    <numFmt numFmtId="194" formatCode="_ &quot;\&quot;* #,##0.00_ ;_ &quot;\&quot;* \-#,##0.00_ ;_ &quot;\&quot;* &quot;-&quot;??_ ;_ @_ "/>
    <numFmt numFmtId="195" formatCode="_ * #,##0_ ;_ * \-#,##0_ ;_ * &quot;-&quot;_ ;_ @_ "/>
    <numFmt numFmtId="196" formatCode="_(\$* #,##0.00_);_(\$* \(#,##0.00\);_(\$* &quot;-&quot;??_);_(@_)"/>
    <numFmt numFmtId="197" formatCode="\$#,##0\ ;\(\$#,##0\)"/>
    <numFmt numFmtId="198" formatCode="&quot;\&quot;#,##0;[Red]\-&quot;\&quot;#,##0"/>
    <numFmt numFmtId="199" formatCode="_-* #,##0.0\ _F_-;\-* #,##0.0\ _F_-;_-* &quot;-&quot;??\ _F_-;_-@_-"/>
    <numFmt numFmtId="200" formatCode="_-* #,##0\ _F_-;\-* #,##0\ _F_-;_-* &quot;-&quot;\ _F_-;_-@_-"/>
    <numFmt numFmtId="201" formatCode="#,###,###.00"/>
    <numFmt numFmtId="202" formatCode="#,###,###,###.00"/>
    <numFmt numFmtId="203" formatCode="#,###,###"/>
    <numFmt numFmtId="204" formatCode="#,###,###,###.000"/>
    <numFmt numFmtId="205" formatCode="&quot;\&quot;#,##0.00;[Red]&quot;\&quot;\-#,##0.00"/>
    <numFmt numFmtId="206" formatCode="&quot;\&quot;#,##0;[Red]&quot;\&quot;\-#,##0"/>
    <numFmt numFmtId="207" formatCode="0.0%"/>
    <numFmt numFmtId="208" formatCode="#,##0\ &quot;₫&quot;;[Red]#,##0\ &quot;₫&quot;"/>
    <numFmt numFmtId="209" formatCode="#,##0\ _₫"/>
    <numFmt numFmtId="210" formatCode="_(* #.##0.00_);_(* \(#.##0.00\);_(* &quot;-&quot;??_);_(@_)"/>
  </numFmts>
  <fonts count="97">
    <font>
      <sz val="11"/>
      <color theme="1"/>
      <name val="Calibri"/>
      <family val="2"/>
    </font>
    <font>
      <sz val="11"/>
      <color indexed="8"/>
      <name val="Calibri"/>
      <family val="2"/>
    </font>
    <font>
      <sz val="12"/>
      <name val="Times New Roman"/>
      <family val="1"/>
    </font>
    <font>
      <b/>
      <sz val="12"/>
      <name val="Times New Roman"/>
      <family val="1"/>
    </font>
    <font>
      <sz val="12"/>
      <color indexed="8"/>
      <name val="Times New Roman"/>
      <family val="1"/>
    </font>
    <font>
      <b/>
      <sz val="12"/>
      <color indexed="8"/>
      <name val="Times New Roman"/>
      <family val="1"/>
    </font>
    <font>
      <u val="single"/>
      <sz val="11"/>
      <color indexed="12"/>
      <name val="Calibri"/>
      <family val="2"/>
    </font>
    <font>
      <u val="single"/>
      <sz val="11"/>
      <color indexed="36"/>
      <name val="Calibri"/>
      <family val="2"/>
    </font>
    <font>
      <sz val="12"/>
      <color indexed="10"/>
      <name val="Times New Roman"/>
      <family val="1"/>
    </font>
    <font>
      <sz val="8"/>
      <name val="Calibri"/>
      <family val="2"/>
    </font>
    <font>
      <sz val="10"/>
      <name val="Arial"/>
      <family val="2"/>
    </font>
    <font>
      <b/>
      <sz val="13.5"/>
      <name val="Times New Roman"/>
      <family val="1"/>
    </font>
    <font>
      <i/>
      <sz val="12"/>
      <name val="Times New Roman"/>
      <family val="1"/>
    </font>
    <font>
      <sz val="14"/>
      <name val="Times New Roman"/>
      <family val="1"/>
    </font>
    <font>
      <b/>
      <sz val="10"/>
      <name val="Arial"/>
      <family val="2"/>
    </font>
    <font>
      <sz val="13"/>
      <name val="Times New Roman"/>
      <family val="1"/>
    </font>
    <font>
      <sz val="11"/>
      <name val="Times New Roman"/>
      <family val="1"/>
    </font>
    <font>
      <sz val="10"/>
      <name val="Times New Roman"/>
      <family val="1"/>
    </font>
    <font>
      <b/>
      <i/>
      <sz val="12"/>
      <name val="Times New Roman"/>
      <family val="1"/>
    </font>
    <font>
      <sz val="14"/>
      <name val="??"/>
      <family val="3"/>
    </font>
    <font>
      <sz val="11"/>
      <name val="??"/>
      <family val="3"/>
    </font>
    <font>
      <sz val="12"/>
      <name val="????"/>
      <family val="0"/>
    </font>
    <font>
      <sz val="10"/>
      <name val="???"/>
      <family val="3"/>
    </font>
    <font>
      <sz val="11"/>
      <color indexed="9"/>
      <name val="Calibri"/>
      <family val="2"/>
    </font>
    <font>
      <sz val="12"/>
      <name val="±¼¸²Ã¼"/>
      <family val="3"/>
    </font>
    <font>
      <sz val="12"/>
      <name val="¹UAAA¼"/>
      <family val="3"/>
    </font>
    <font>
      <sz val="12"/>
      <name val="µ¸¿òÃ¼"/>
      <family val="3"/>
    </font>
    <font>
      <sz val="12"/>
      <name val=".VnTime"/>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뼻뮝"/>
      <family val="3"/>
    </font>
    <font>
      <sz val="12"/>
      <name val="바탕체"/>
      <family val="1"/>
    </font>
    <font>
      <sz val="12"/>
      <name val="뼻뮝"/>
      <family val="1"/>
    </font>
    <font>
      <sz val="10"/>
      <name val="굴림체"/>
      <family val="3"/>
    </font>
    <font>
      <sz val="12"/>
      <name val="新細明體"/>
      <family val="1"/>
    </font>
    <font>
      <sz val="8"/>
      <name val="Times New Roman"/>
      <family val="1"/>
    </font>
    <font>
      <sz val="8"/>
      <color indexed="8"/>
      <name val="Times New Roman"/>
      <family val="1"/>
    </font>
    <font>
      <vertAlign val="superscript"/>
      <sz val="10"/>
      <color indexed="8"/>
      <name val="Times New Roman"/>
      <family val="1"/>
    </font>
    <font>
      <sz val="10"/>
      <color indexed="8"/>
      <name val="Arial"/>
      <family val="2"/>
    </font>
    <font>
      <vertAlign val="superscript"/>
      <sz val="11"/>
      <color indexed="8"/>
      <name val="Times New Roman"/>
      <family val="1"/>
    </font>
    <font>
      <vertAlign val="superscript"/>
      <sz val="12"/>
      <color indexed="8"/>
      <name val="Times New Roman"/>
      <family val="1"/>
    </font>
    <font>
      <b/>
      <sz val="10"/>
      <color indexed="8"/>
      <name val="Times New Roman"/>
      <family val="1"/>
    </font>
    <font>
      <b/>
      <sz val="10"/>
      <name val="Times New Roman"/>
      <family val="1"/>
    </font>
    <font>
      <b/>
      <sz val="12"/>
      <color indexed="10"/>
      <name val="Times New Roman"/>
      <family val="1"/>
    </font>
    <font>
      <sz val="10"/>
      <color indexed="8"/>
      <name val="Times New Roman"/>
      <family val="1"/>
    </font>
    <font>
      <sz val="11"/>
      <color indexed="8"/>
      <name val="Times New Roman"/>
      <family val="1"/>
    </font>
    <font>
      <sz val="10"/>
      <color indexed="10"/>
      <name val="Times New Roman"/>
      <family val="1"/>
    </font>
    <font>
      <sz val="8"/>
      <name val="Tahoma"/>
      <family val="2"/>
    </font>
    <font>
      <b/>
      <sz val="8"/>
      <color indexed="8"/>
      <name val="Times New Roman"/>
      <family val="1"/>
    </font>
    <font>
      <i/>
      <sz val="8"/>
      <color indexed="8"/>
      <name val="Times New Roman"/>
      <family val="1"/>
    </font>
    <font>
      <b/>
      <sz val="8"/>
      <name val="Times New Roman"/>
      <family val="1"/>
    </font>
    <font>
      <b/>
      <sz val="8"/>
      <color indexed="10"/>
      <name val="Times New Roman"/>
      <family val="1"/>
    </font>
    <font>
      <vertAlign val="superscript"/>
      <sz val="8"/>
      <color indexed="8"/>
      <name val="Times New Roman"/>
      <family val="1"/>
    </font>
    <font>
      <b/>
      <i/>
      <sz val="8"/>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FF0000"/>
      <name val="Times New Roman"/>
      <family val="1"/>
    </font>
    <font>
      <b/>
      <sz val="12"/>
      <color theme="1"/>
      <name val="Times New Roman"/>
      <family val="1"/>
    </font>
    <font>
      <sz val="12"/>
      <color theme="1"/>
      <name val="Times New Roman"/>
      <family val="1"/>
    </font>
    <font>
      <sz val="8"/>
      <color theme="1"/>
      <name val="Times New Roman"/>
      <family val="1"/>
    </font>
    <font>
      <sz val="10"/>
      <color theme="1"/>
      <name val="Times New Roman"/>
      <family val="1"/>
    </font>
    <font>
      <b/>
      <sz val="10"/>
      <color theme="1"/>
      <name val="Times New Roman"/>
      <family val="1"/>
    </font>
    <font>
      <sz val="10"/>
      <color rgb="FFFF0000"/>
      <name val="Times New Roman"/>
      <family val="1"/>
    </font>
    <font>
      <sz val="11"/>
      <color theme="1"/>
      <name val="Times New Roman"/>
      <family val="1"/>
    </font>
    <font>
      <b/>
      <sz val="8"/>
      <color theme="1"/>
      <name val="Times New Roman"/>
      <family val="1"/>
    </font>
    <font>
      <i/>
      <sz val="8"/>
      <color theme="1"/>
      <name val="Times New Roman"/>
      <family val="1"/>
    </font>
    <font>
      <b/>
      <sz val="8"/>
      <color rgb="FFFF0000"/>
      <name val="Times New Roman"/>
      <family val="1"/>
    </font>
    <font>
      <b/>
      <i/>
      <sz val="8"/>
      <color theme="1"/>
      <name val="Times New Roman"/>
      <family val="1"/>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s>
  <cellStyleXfs count="302">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19" fillId="0" borderId="0" applyFont="0" applyFill="0" applyBorder="0" applyAlignment="0" applyProtection="0"/>
    <xf numFmtId="192" fontId="20" fillId="0" borderId="0" applyFont="0" applyFill="0" applyBorder="0" applyAlignment="0" applyProtection="0"/>
    <xf numFmtId="40" fontId="19" fillId="0" borderId="0" applyFont="0" applyFill="0" applyBorder="0" applyAlignment="0" applyProtection="0"/>
    <xf numFmtId="38" fontId="19" fillId="0" borderId="0" applyFont="0" applyFill="0" applyBorder="0" applyAlignment="0" applyProtection="0"/>
    <xf numFmtId="177" fontId="21" fillId="0" borderId="0" applyFont="0" applyFill="0" applyBorder="0" applyAlignment="0" applyProtection="0"/>
    <xf numFmtId="9" fontId="20" fillId="0" borderId="0" applyFont="0" applyFill="0" applyBorder="0" applyAlignment="0" applyProtection="0"/>
    <xf numFmtId="0" fontId="22"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68" fillId="21"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68"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68"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68"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68"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68" fillId="2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68"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8"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8" fillId="3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68" fillId="3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68" fillId="34"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193" fontId="24" fillId="0" borderId="0" applyFont="0" applyFill="0" applyBorder="0" applyAlignment="0" applyProtection="0"/>
    <xf numFmtId="0" fontId="25" fillId="0" borderId="0" applyFont="0" applyFill="0" applyBorder="0" applyAlignment="0" applyProtection="0"/>
    <xf numFmtId="193" fontId="26" fillId="0" borderId="0" applyFont="0" applyFill="0" applyBorder="0" applyAlignment="0" applyProtection="0"/>
    <xf numFmtId="194" fontId="24" fillId="0" borderId="0" applyFont="0" applyFill="0" applyBorder="0" applyAlignment="0" applyProtection="0"/>
    <xf numFmtId="0" fontId="25" fillId="0" borderId="0" applyFont="0" applyFill="0" applyBorder="0" applyAlignment="0" applyProtection="0"/>
    <xf numFmtId="194" fontId="26" fillId="0" borderId="0" applyFont="0" applyFill="0" applyBorder="0" applyAlignment="0" applyProtection="0"/>
    <xf numFmtId="195" fontId="24" fillId="0" borderId="0" applyFont="0" applyFill="0" applyBorder="0" applyAlignment="0" applyProtection="0"/>
    <xf numFmtId="0" fontId="25" fillId="0" borderId="0" applyFont="0" applyFill="0" applyBorder="0" applyAlignment="0" applyProtection="0"/>
    <xf numFmtId="195" fontId="26" fillId="0" borderId="0" applyFont="0" applyFill="0" applyBorder="0" applyAlignment="0" applyProtection="0"/>
    <xf numFmtId="196" fontId="27" fillId="0" borderId="0" applyFont="0" applyFill="0" applyBorder="0" applyAlignment="0" applyProtection="0"/>
    <xf numFmtId="0" fontId="25" fillId="0" borderId="0" applyFont="0" applyFill="0" applyBorder="0" applyAlignment="0" applyProtection="0"/>
    <xf numFmtId="196" fontId="27" fillId="0" borderId="0" applyFont="0" applyFill="0" applyBorder="0" applyAlignment="0" applyProtection="0"/>
    <xf numFmtId="0" fontId="69" fillId="36"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5" fillId="0" borderId="0">
      <alignment/>
      <protection/>
    </xf>
    <xf numFmtId="0" fontId="26" fillId="0" borderId="0">
      <alignment/>
      <protection/>
    </xf>
    <xf numFmtId="0" fontId="25" fillId="0" borderId="0">
      <alignment/>
      <protection/>
    </xf>
    <xf numFmtId="0" fontId="26" fillId="0" borderId="0">
      <alignment/>
      <protection/>
    </xf>
    <xf numFmtId="0" fontId="70" fillId="37" borderId="1" applyNumberFormat="0" applyAlignment="0" applyProtection="0"/>
    <xf numFmtId="0" fontId="29" fillId="38" borderId="2" applyNumberFormat="0" applyAlignment="0" applyProtection="0"/>
    <xf numFmtId="0" fontId="29" fillId="38" borderId="2" applyNumberFormat="0" applyAlignment="0" applyProtection="0"/>
    <xf numFmtId="0" fontId="29" fillId="38" borderId="2" applyNumberFormat="0" applyAlignment="0" applyProtection="0"/>
    <xf numFmtId="0" fontId="29" fillId="38" borderId="2" applyNumberFormat="0" applyAlignment="0" applyProtection="0"/>
    <xf numFmtId="0" fontId="71" fillId="39" borderId="3" applyNumberFormat="0" applyAlignment="0" applyProtection="0"/>
    <xf numFmtId="0" fontId="30" fillId="40" borderId="4" applyNumberFormat="0" applyAlignment="0" applyProtection="0"/>
    <xf numFmtId="0" fontId="30" fillId="40" borderId="4" applyNumberFormat="0" applyAlignment="0" applyProtection="0"/>
    <xf numFmtId="0" fontId="30" fillId="40" borderId="4" applyNumberFormat="0" applyAlignment="0" applyProtection="0"/>
    <xf numFmtId="0" fontId="30" fillId="40" borderId="4" applyNumberFormat="0" applyAlignment="0" applyProtection="0"/>
    <xf numFmtId="181" fontId="1" fillId="0" borderId="0" applyFont="0" applyFill="0" applyBorder="0" applyAlignment="0" applyProtection="0"/>
    <xf numFmtId="41" fontId="1"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1" fillId="0" borderId="0" applyFont="0" applyFill="0" applyBorder="0" applyAlignment="0" applyProtection="0"/>
    <xf numFmtId="3" fontId="10" fillId="0" borderId="0" applyFont="0" applyFill="0" applyBorder="0" applyAlignment="0" applyProtection="0"/>
    <xf numFmtId="180" fontId="1" fillId="0" borderId="0" applyFont="0" applyFill="0" applyBorder="0" applyAlignment="0" applyProtection="0"/>
    <xf numFmtId="42" fontId="1"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0" fontId="7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 fontId="10" fillId="0" borderId="0" applyFont="0" applyFill="0" applyBorder="0" applyAlignment="0" applyProtection="0"/>
    <xf numFmtId="0" fontId="7" fillId="0" borderId="0" applyNumberFormat="0" applyFill="0" applyBorder="0" applyAlignment="0" applyProtection="0"/>
    <xf numFmtId="0" fontId="73" fillId="41"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5" applyNumberFormat="0" applyAlignment="0" applyProtection="0"/>
    <xf numFmtId="0" fontId="33" fillId="0" borderId="6">
      <alignment horizontal="left" vertical="center"/>
      <protection/>
    </xf>
    <xf numFmtId="0" fontId="74" fillId="0" borderId="7"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75" fillId="0" borderId="9"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76" fillId="0" borderId="11"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77" fillId="42" borderId="1" applyNumberFormat="0" applyAlignment="0" applyProtection="0"/>
    <xf numFmtId="0" fontId="37" fillId="9" borderId="2" applyNumberFormat="0" applyAlignment="0" applyProtection="0"/>
    <xf numFmtId="0" fontId="37" fillId="9" borderId="2" applyNumberFormat="0" applyAlignment="0" applyProtection="0"/>
    <xf numFmtId="0" fontId="37" fillId="9" borderId="2" applyNumberFormat="0" applyAlignment="0" applyProtection="0"/>
    <xf numFmtId="0" fontId="37" fillId="9" borderId="2" applyNumberFormat="0" applyAlignment="0" applyProtection="0"/>
    <xf numFmtId="0" fontId="78"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7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198" fontId="27"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0" fillId="0" borderId="0">
      <alignment/>
      <protection/>
    </xf>
    <xf numFmtId="0" fontId="1" fillId="45" borderId="15"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80" fillId="37" borderId="17" applyNumberFormat="0" applyAlignment="0" applyProtection="0"/>
    <xf numFmtId="0" fontId="40" fillId="38" borderId="18" applyNumberFormat="0" applyAlignment="0" applyProtection="0"/>
    <xf numFmtId="0" fontId="40" fillId="38" borderId="18" applyNumberFormat="0" applyAlignment="0" applyProtection="0"/>
    <xf numFmtId="0" fontId="40" fillId="38" borderId="18" applyNumberFormat="0" applyAlignment="0" applyProtection="0"/>
    <xf numFmtId="0" fontId="40" fillId="38" borderId="1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9" fontId="27" fillId="0" borderId="19">
      <alignment horizontal="right" vertical="center"/>
      <protection/>
    </xf>
    <xf numFmtId="200" fontId="27" fillId="0" borderId="19">
      <alignment horizontal="center"/>
      <protection/>
    </xf>
    <xf numFmtId="0" fontId="8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2" fillId="0" borderId="20"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0" fontId="42" fillId="0" borderId="21" applyNumberFormat="0" applyFill="0" applyAlignment="0" applyProtection="0"/>
    <xf numFmtId="201" fontId="27" fillId="0" borderId="0">
      <alignment/>
      <protection/>
    </xf>
    <xf numFmtId="202" fontId="27" fillId="0" borderId="22">
      <alignment/>
      <protection/>
    </xf>
    <xf numFmtId="0" fontId="8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0"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9" fontId="45" fillId="0" borderId="0" applyFont="0" applyFill="0" applyBorder="0" applyAlignment="0" applyProtection="0"/>
    <xf numFmtId="0" fontId="46" fillId="0" borderId="0">
      <alignment/>
      <protection/>
    </xf>
    <xf numFmtId="203" fontId="27" fillId="0" borderId="0" applyFont="0" applyFill="0" applyBorder="0" applyAlignment="0" applyProtection="0"/>
    <xf numFmtId="204" fontId="27" fillId="0" borderId="0" applyFont="0" applyFill="0" applyBorder="0" applyAlignment="0" applyProtection="0"/>
    <xf numFmtId="205" fontId="45" fillId="0" borderId="0" applyFont="0" applyFill="0" applyBorder="0" applyAlignment="0" applyProtection="0"/>
    <xf numFmtId="206" fontId="45" fillId="0" borderId="0" applyFont="0" applyFill="0" applyBorder="0" applyAlignment="0" applyProtection="0"/>
    <xf numFmtId="0" fontId="47" fillId="0" borderId="0">
      <alignment/>
      <protection/>
    </xf>
    <xf numFmtId="0" fontId="48" fillId="0" borderId="0">
      <alignment/>
      <protection/>
    </xf>
    <xf numFmtId="177" fontId="48" fillId="0" borderId="0" applyFont="0" applyFill="0" applyBorder="0" applyAlignment="0" applyProtection="0"/>
    <xf numFmtId="179" fontId="48" fillId="0" borderId="0" applyFont="0" applyFill="0" applyBorder="0" applyAlignment="0" applyProtection="0"/>
    <xf numFmtId="176" fontId="48" fillId="0" borderId="0" applyFont="0" applyFill="0" applyBorder="0" applyAlignment="0" applyProtection="0"/>
    <xf numFmtId="178" fontId="48" fillId="0" borderId="0" applyFont="0" applyFill="0" applyBorder="0" applyAlignment="0" applyProtection="0"/>
  </cellStyleXfs>
  <cellXfs count="269">
    <xf numFmtId="0" fontId="0"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center" vertical="center" wrapText="1"/>
    </xf>
    <xf numFmtId="37" fontId="4" fillId="0" borderId="0" xfId="0" applyNumberFormat="1" applyFont="1" applyAlignment="1">
      <alignment horizontal="right" vertical="center" wrapText="1"/>
    </xf>
    <xf numFmtId="183" fontId="4" fillId="0" borderId="0" xfId="0" applyNumberFormat="1" applyFont="1" applyAlignment="1">
      <alignment horizontal="left" vertical="center" wrapText="1"/>
    </xf>
    <xf numFmtId="3" fontId="8"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4" fontId="4"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83" fontId="2" fillId="0" borderId="0" xfId="0" applyNumberFormat="1" applyFont="1" applyAlignment="1">
      <alignment horizontal="left" vertical="center" wrapText="1"/>
    </xf>
    <xf numFmtId="4" fontId="3" fillId="0" borderId="22" xfId="176" applyNumberFormat="1" applyFont="1" applyFill="1" applyBorder="1" applyAlignment="1">
      <alignment horizontal="center" vertical="center" wrapText="1"/>
    </xf>
    <xf numFmtId="182" fontId="3" fillId="0" borderId="22" xfId="176" applyNumberFormat="1" applyFont="1" applyFill="1" applyBorder="1" applyAlignment="1">
      <alignment horizontal="center" vertical="center" wrapText="1"/>
    </xf>
    <xf numFmtId="0" fontId="3" fillId="0" borderId="22" xfId="176" applyNumberFormat="1" applyFont="1" applyFill="1" applyBorder="1" applyAlignment="1">
      <alignment horizontal="center" vertical="center" wrapText="1"/>
    </xf>
    <xf numFmtId="37" fontId="3" fillId="0" borderId="22" xfId="176" applyNumberFormat="1" applyFont="1" applyFill="1" applyBorder="1" applyAlignment="1">
      <alignment horizontal="center" vertical="center" wrapText="1"/>
    </xf>
    <xf numFmtId="49" fontId="2" fillId="0" borderId="22" xfId="239" applyNumberFormat="1" applyFont="1" applyFill="1" applyBorder="1" applyAlignment="1">
      <alignment horizontal="center" vertical="center" wrapText="1"/>
      <protection/>
    </xf>
    <xf numFmtId="0" fontId="2" fillId="0" borderId="22" xfId="239" applyNumberFormat="1" applyFont="1" applyFill="1" applyBorder="1" applyAlignment="1">
      <alignment horizontal="center" vertical="center" wrapText="1"/>
      <protection/>
    </xf>
    <xf numFmtId="3" fontId="2" fillId="0" borderId="22" xfId="176" applyNumberFormat="1" applyFont="1" applyFill="1" applyBorder="1" applyAlignment="1">
      <alignment horizontal="center" vertical="center" wrapText="1"/>
    </xf>
    <xf numFmtId="182" fontId="2" fillId="0" borderId="22" xfId="176" applyNumberFormat="1" applyFont="1" applyFill="1" applyBorder="1" applyAlignment="1" quotePrefix="1">
      <alignment horizontal="center" vertical="center" wrapText="1"/>
    </xf>
    <xf numFmtId="0" fontId="2" fillId="0" borderId="22" xfId="176" applyNumberFormat="1" applyFont="1" applyFill="1" applyBorder="1" applyAlignment="1">
      <alignment horizontal="center" vertical="center" wrapText="1"/>
    </xf>
    <xf numFmtId="37" fontId="2" fillId="0" borderId="22" xfId="176" applyNumberFormat="1" applyFont="1" applyFill="1" applyBorder="1" applyAlignment="1">
      <alignment horizontal="center" vertical="center" wrapText="1"/>
    </xf>
    <xf numFmtId="0" fontId="84" fillId="0" borderId="0" xfId="0" applyFont="1" applyAlignment="1">
      <alignment horizontal="center" vertical="center" wrapText="1"/>
    </xf>
    <xf numFmtId="3" fontId="85" fillId="0" borderId="0" xfId="0" applyNumberFormat="1" applyFont="1" applyAlignment="1">
      <alignment horizontal="center" vertical="center" wrapText="1"/>
    </xf>
    <xf numFmtId="0" fontId="2" fillId="47" borderId="22" xfId="239" applyFont="1" applyFill="1" applyBorder="1" applyAlignment="1">
      <alignment horizontal="center" vertical="center" wrapText="1"/>
      <protection/>
    </xf>
    <xf numFmtId="0" fontId="5" fillId="47" borderId="0" xfId="0" applyFont="1" applyFill="1" applyAlignment="1">
      <alignment horizontal="center" vertical="center" wrapText="1"/>
    </xf>
    <xf numFmtId="49" fontId="49" fillId="0" borderId="22" xfId="239" applyNumberFormat="1" applyFont="1" applyFill="1" applyBorder="1" applyAlignment="1">
      <alignment horizontal="center" vertical="center" wrapText="1"/>
      <protection/>
    </xf>
    <xf numFmtId="0" fontId="50" fillId="0" borderId="0" xfId="0" applyFont="1" applyAlignment="1">
      <alignment horizontal="center" vertical="center" wrapText="1"/>
    </xf>
    <xf numFmtId="0" fontId="86" fillId="47" borderId="22" xfId="0" applyFont="1" applyFill="1" applyBorder="1" applyAlignment="1">
      <alignment horizontal="center" vertical="center" wrapText="1"/>
    </xf>
    <xf numFmtId="37" fontId="86" fillId="48" borderId="22" xfId="0" applyNumberFormat="1" applyFont="1" applyFill="1" applyBorder="1" applyAlignment="1">
      <alignment horizontal="right" vertical="center" wrapText="1"/>
    </xf>
    <xf numFmtId="3" fontId="86" fillId="47" borderId="22" xfId="0" applyNumberFormat="1" applyFont="1" applyFill="1" applyBorder="1" applyAlignment="1" applyProtection="1">
      <alignment horizontal="center" vertical="center" wrapText="1"/>
      <protection/>
    </xf>
    <xf numFmtId="0" fontId="0" fillId="0" borderId="0" xfId="0" applyFont="1" applyAlignment="1">
      <alignment/>
    </xf>
    <xf numFmtId="0" fontId="87" fillId="47" borderId="22" xfId="0" applyFont="1" applyFill="1" applyBorder="1" applyAlignment="1" applyProtection="1">
      <alignment horizontal="center" vertical="center" wrapText="1"/>
      <protection/>
    </xf>
    <xf numFmtId="0" fontId="87" fillId="48" borderId="22" xfId="0" applyFont="1" applyFill="1" applyBorder="1" applyAlignment="1" applyProtection="1">
      <alignment horizontal="left" vertical="center" wrapText="1"/>
      <protection/>
    </xf>
    <xf numFmtId="0" fontId="88" fillId="48" borderId="22" xfId="0" applyFont="1" applyFill="1" applyBorder="1" applyAlignment="1" applyProtection="1">
      <alignment horizontal="center" vertical="center" wrapText="1"/>
      <protection/>
    </xf>
    <xf numFmtId="0" fontId="89" fillId="48" borderId="22" xfId="0" applyFont="1" applyFill="1" applyBorder="1" applyAlignment="1" applyProtection="1">
      <alignment horizontal="center" vertical="center" wrapText="1"/>
      <protection/>
    </xf>
    <xf numFmtId="3" fontId="87" fillId="48" borderId="22" xfId="0" applyNumberFormat="1" applyFont="1" applyFill="1" applyBorder="1" applyAlignment="1" applyProtection="1">
      <alignment horizontal="center" vertical="center" wrapText="1"/>
      <protection/>
    </xf>
    <xf numFmtId="9" fontId="87" fillId="48" borderId="22" xfId="0" applyNumberFormat="1" applyFont="1" applyFill="1" applyBorder="1" applyAlignment="1" applyProtection="1">
      <alignment horizontal="center" vertical="center" wrapText="1"/>
      <protection/>
    </xf>
    <xf numFmtId="181" fontId="87" fillId="48" borderId="22" xfId="174" applyNumberFormat="1" applyFont="1" applyFill="1" applyBorder="1" applyAlignment="1" applyProtection="1">
      <alignment horizontal="center" vertical="center" wrapText="1"/>
      <protection/>
    </xf>
    <xf numFmtId="3" fontId="87" fillId="48" borderId="22" xfId="0" applyNumberFormat="1" applyFont="1" applyFill="1" applyBorder="1" applyAlignment="1" applyProtection="1">
      <alignment horizontal="right" vertical="center" wrapText="1"/>
      <protection/>
    </xf>
    <xf numFmtId="184" fontId="87" fillId="48" borderId="22" xfId="174" applyNumberFormat="1" applyFont="1" applyFill="1" applyBorder="1" applyAlignment="1" applyProtection="1">
      <alignment horizontal="center" vertical="center" wrapText="1"/>
      <protection/>
    </xf>
    <xf numFmtId="0" fontId="88" fillId="0" borderId="22" xfId="240" applyFont="1" applyFill="1" applyBorder="1" applyAlignment="1">
      <alignment horizontal="center" vertical="center" wrapText="1"/>
      <protection/>
    </xf>
    <xf numFmtId="0" fontId="89" fillId="0" borderId="22" xfId="240" applyFont="1" applyFill="1" applyBorder="1" applyAlignment="1">
      <alignment horizontal="center" vertical="center" wrapText="1"/>
      <protection/>
    </xf>
    <xf numFmtId="3" fontId="87" fillId="0" borderId="22" xfId="240" applyNumberFormat="1" applyFont="1" applyFill="1" applyBorder="1" applyAlignment="1">
      <alignment horizontal="center" vertical="center" wrapText="1"/>
      <protection/>
    </xf>
    <xf numFmtId="0" fontId="87" fillId="0" borderId="22" xfId="240" applyFont="1" applyFill="1" applyBorder="1" applyAlignment="1">
      <alignment horizontal="center" vertical="center" wrapText="1"/>
      <protection/>
    </xf>
    <xf numFmtId="187" fontId="87" fillId="0" borderId="22" xfId="240" applyNumberFormat="1" applyFont="1" applyFill="1" applyBorder="1" applyAlignment="1">
      <alignment horizontal="right" vertical="center" wrapText="1"/>
      <protection/>
    </xf>
    <xf numFmtId="3" fontId="86" fillId="48" borderId="22" xfId="240" applyNumberFormat="1" applyFont="1" applyFill="1" applyBorder="1" applyAlignment="1" applyProtection="1">
      <alignment horizontal="center" vertical="center" wrapText="1"/>
      <protection/>
    </xf>
    <xf numFmtId="0" fontId="87" fillId="0" borderId="22" xfId="248" applyFont="1" applyFill="1" applyBorder="1" applyAlignment="1">
      <alignment vertical="center" wrapText="1"/>
      <protection/>
    </xf>
    <xf numFmtId="0" fontId="88" fillId="0" borderId="22" xfId="0" applyFont="1" applyBorder="1" applyAlignment="1">
      <alignment horizontal="center" vertical="center" wrapText="1"/>
    </xf>
    <xf numFmtId="189" fontId="87" fillId="0" borderId="22" xfId="0" applyNumberFormat="1" applyFont="1" applyBorder="1" applyAlignment="1">
      <alignment horizontal="center" vertical="center" wrapText="1"/>
    </xf>
    <xf numFmtId="0" fontId="88" fillId="0" borderId="22" xfId="0" applyNumberFormat="1" applyFont="1" applyFill="1" applyBorder="1" applyAlignment="1">
      <alignment horizontal="center" vertical="center" wrapText="1"/>
    </xf>
    <xf numFmtId="0" fontId="88" fillId="47" borderId="22" xfId="0" applyFont="1" applyFill="1" applyBorder="1" applyAlignment="1">
      <alignment horizontal="center" vertical="center" wrapText="1"/>
    </xf>
    <xf numFmtId="9" fontId="87" fillId="48" borderId="22" xfId="240" applyNumberFormat="1" applyFont="1" applyFill="1" applyBorder="1" applyAlignment="1" applyProtection="1">
      <alignment horizontal="center" vertical="center" wrapText="1"/>
      <protection/>
    </xf>
    <xf numFmtId="3" fontId="87" fillId="48" borderId="22" xfId="0" applyNumberFormat="1" applyFont="1" applyFill="1" applyBorder="1" applyAlignment="1">
      <alignment horizontal="center" vertical="center" wrapText="1"/>
    </xf>
    <xf numFmtId="0" fontId="89" fillId="48" borderId="22" xfId="240" applyFont="1" applyFill="1" applyBorder="1" applyAlignment="1">
      <alignment horizontal="center" vertical="center" wrapText="1"/>
      <protection/>
    </xf>
    <xf numFmtId="187" fontId="87" fillId="48" borderId="22" xfId="240" applyNumberFormat="1" applyFont="1" applyFill="1" applyBorder="1" applyAlignment="1">
      <alignment horizontal="right" vertical="center" wrapText="1"/>
      <protection/>
    </xf>
    <xf numFmtId="0" fontId="88" fillId="0" borderId="22" xfId="0" applyFont="1" applyFill="1" applyBorder="1" applyAlignment="1">
      <alignment horizontal="center" vertical="center" wrapText="1"/>
    </xf>
    <xf numFmtId="0" fontId="88" fillId="47" borderId="22" xfId="249" applyFont="1" applyFill="1" applyBorder="1" applyAlignment="1">
      <alignment horizontal="center" vertical="center" wrapText="1"/>
      <protection/>
    </xf>
    <xf numFmtId="0" fontId="88" fillId="48" borderId="22" xfId="0" applyFont="1" applyFill="1" applyBorder="1" applyAlignment="1">
      <alignment horizontal="center" vertical="center" wrapText="1"/>
    </xf>
    <xf numFmtId="3" fontId="87" fillId="0" borderId="22" xfId="0" applyNumberFormat="1" applyFont="1" applyBorder="1" applyAlignment="1">
      <alignment horizontal="center" vertical="center" wrapText="1"/>
    </xf>
    <xf numFmtId="3" fontId="87" fillId="0" borderId="22" xfId="0" applyNumberFormat="1" applyFont="1" applyBorder="1" applyAlignment="1">
      <alignment horizontal="center" vertical="center"/>
    </xf>
    <xf numFmtId="185" fontId="87" fillId="47" borderId="22" xfId="0" applyNumberFormat="1" applyFont="1" applyFill="1" applyBorder="1" applyAlignment="1">
      <alignment horizontal="center" vertical="center" wrapText="1"/>
    </xf>
    <xf numFmtId="3" fontId="87" fillId="0" borderId="22" xfId="0" applyNumberFormat="1" applyFont="1" applyFill="1" applyBorder="1" applyAlignment="1">
      <alignment horizontal="center" vertical="center" wrapText="1"/>
    </xf>
    <xf numFmtId="188" fontId="87" fillId="0" borderId="22" xfId="177" applyNumberFormat="1" applyFont="1" applyFill="1" applyBorder="1" applyAlignment="1">
      <alignment horizontal="center" vertical="center" wrapText="1"/>
    </xf>
    <xf numFmtId="0" fontId="87" fillId="0" borderId="22" xfId="0" applyFont="1" applyBorder="1" applyAlignment="1">
      <alignment horizontal="left" vertical="center" wrapText="1"/>
    </xf>
    <xf numFmtId="0" fontId="87" fillId="0" borderId="22" xfId="0" applyFont="1" applyBorder="1" applyAlignment="1">
      <alignment horizontal="center" vertical="center" wrapText="1"/>
    </xf>
    <xf numFmtId="4" fontId="87" fillId="0" borderId="22" xfId="0" applyNumberFormat="1" applyFont="1" applyBorder="1" applyAlignment="1">
      <alignment horizontal="center" vertical="center" wrapText="1"/>
    </xf>
    <xf numFmtId="0" fontId="87" fillId="48" borderId="22" xfId="0" applyFont="1" applyFill="1" applyBorder="1" applyAlignment="1">
      <alignment horizontal="center" vertical="center" wrapText="1"/>
    </xf>
    <xf numFmtId="181" fontId="87" fillId="47" borderId="22" xfId="174" applyFont="1" applyFill="1" applyBorder="1" applyAlignment="1">
      <alignment horizontal="center" vertical="center" wrapText="1"/>
    </xf>
    <xf numFmtId="9" fontId="87" fillId="47" borderId="22" xfId="0" applyNumberFormat="1" applyFont="1" applyFill="1" applyBorder="1" applyAlignment="1">
      <alignment horizontal="center" vertical="center" wrapText="1"/>
    </xf>
    <xf numFmtId="3" fontId="87" fillId="47" borderId="22" xfId="0" applyNumberFormat="1" applyFont="1" applyFill="1" applyBorder="1" applyAlignment="1">
      <alignment horizontal="right" vertical="center" wrapText="1"/>
    </xf>
    <xf numFmtId="3" fontId="87" fillId="0" borderId="22" xfId="0" applyNumberFormat="1" applyFont="1" applyFill="1" applyBorder="1" applyAlignment="1">
      <alignment horizontal="right" vertical="center" wrapText="1"/>
    </xf>
    <xf numFmtId="43" fontId="87" fillId="48" borderId="22" xfId="174" applyNumberFormat="1" applyFont="1" applyFill="1" applyBorder="1" applyAlignment="1">
      <alignment horizontal="center" vertical="center" wrapText="1"/>
    </xf>
    <xf numFmtId="2" fontId="88" fillId="0" borderId="22" xfId="0" applyNumberFormat="1" applyFont="1" applyFill="1" applyBorder="1" applyAlignment="1">
      <alignment horizontal="center" vertical="center" wrapText="1"/>
    </xf>
    <xf numFmtId="0" fontId="87" fillId="47" borderId="22" xfId="0" applyFont="1" applyFill="1" applyBorder="1" applyAlignment="1">
      <alignment horizontal="left" vertical="center" wrapText="1"/>
    </xf>
    <xf numFmtId="0" fontId="0" fillId="0" borderId="0" xfId="0" applyFont="1" applyAlignment="1">
      <alignment/>
    </xf>
    <xf numFmtId="0" fontId="17" fillId="47" borderId="22" xfId="239" applyFont="1" applyFill="1" applyBorder="1" applyAlignment="1">
      <alignment horizontal="center" vertical="center" wrapText="1"/>
      <protection/>
    </xf>
    <xf numFmtId="0" fontId="90" fillId="47" borderId="22" xfId="0" applyFont="1" applyFill="1" applyBorder="1" applyAlignment="1">
      <alignment horizontal="center" vertical="center" wrapText="1"/>
    </xf>
    <xf numFmtId="0" fontId="89" fillId="47" borderId="22" xfId="0" applyFont="1" applyFill="1" applyBorder="1" applyAlignment="1" applyProtection="1">
      <alignment horizontal="center" vertical="center" wrapText="1"/>
      <protection/>
    </xf>
    <xf numFmtId="0" fontId="55" fillId="47" borderId="0" xfId="0" applyFont="1" applyFill="1" applyAlignment="1">
      <alignment horizontal="center" vertical="center" wrapText="1"/>
    </xf>
    <xf numFmtId="0" fontId="3" fillId="47" borderId="22" xfId="0" applyFont="1" applyFill="1" applyBorder="1" applyAlignment="1">
      <alignment horizontal="center" vertical="center" wrapText="1"/>
    </xf>
    <xf numFmtId="0" fontId="3" fillId="47" borderId="22" xfId="0" applyFont="1" applyFill="1" applyBorder="1" applyAlignment="1">
      <alignment horizontal="left" vertical="center" wrapText="1"/>
    </xf>
    <xf numFmtId="37" fontId="3" fillId="48" borderId="22" xfId="0" applyNumberFormat="1" applyFont="1" applyFill="1" applyBorder="1" applyAlignment="1">
      <alignment horizontal="right" vertical="center" wrapText="1"/>
    </xf>
    <xf numFmtId="3" fontId="3" fillId="47" borderId="22" xfId="0" applyNumberFormat="1" applyFont="1" applyFill="1" applyBorder="1" applyAlignment="1" applyProtection="1">
      <alignment horizontal="center" vertical="center" wrapText="1"/>
      <protection/>
    </xf>
    <xf numFmtId="3" fontId="84" fillId="47" borderId="0" xfId="0" applyNumberFormat="1" applyFont="1" applyFill="1" applyBorder="1" applyAlignment="1" applyProtection="1">
      <alignment wrapText="1"/>
      <protection/>
    </xf>
    <xf numFmtId="182" fontId="2" fillId="48" borderId="0" xfId="174" applyNumberFormat="1" applyFont="1" applyFill="1" applyAlignment="1">
      <alignment horizontal="left" vertical="center" wrapText="1"/>
    </xf>
    <xf numFmtId="0" fontId="2" fillId="48" borderId="0" xfId="0" applyFont="1" applyFill="1" applyAlignment="1">
      <alignment horizontal="left" vertical="center" wrapText="1"/>
    </xf>
    <xf numFmtId="0" fontId="2" fillId="47" borderId="22" xfId="0" applyFont="1" applyFill="1" applyBorder="1" applyAlignment="1" applyProtection="1">
      <alignment horizontal="center" vertical="center" wrapText="1"/>
      <protection/>
    </xf>
    <xf numFmtId="0" fontId="2" fillId="48" borderId="22" xfId="0" applyFont="1" applyFill="1" applyBorder="1" applyAlignment="1" applyProtection="1">
      <alignment horizontal="left" vertical="center" wrapText="1"/>
      <protection/>
    </xf>
    <xf numFmtId="0" fontId="91" fillId="48" borderId="22" xfId="0" applyFont="1" applyFill="1" applyBorder="1" applyAlignment="1" applyProtection="1">
      <alignment horizontal="center" vertical="center" wrapText="1"/>
      <protection/>
    </xf>
    <xf numFmtId="0" fontId="17" fillId="48" borderId="22" xfId="0" applyFont="1" applyFill="1" applyBorder="1" applyAlignment="1" applyProtection="1">
      <alignment horizontal="center" vertical="center" wrapText="1"/>
      <protection/>
    </xf>
    <xf numFmtId="184" fontId="2" fillId="48" borderId="22" xfId="174" applyNumberFormat="1" applyFont="1" applyFill="1" applyBorder="1" applyAlignment="1" applyProtection="1">
      <alignment vertical="center" wrapText="1"/>
      <protection/>
    </xf>
    <xf numFmtId="3" fontId="2" fillId="48" borderId="22" xfId="0" applyNumberFormat="1" applyFont="1" applyFill="1" applyBorder="1" applyAlignment="1" applyProtection="1">
      <alignment vertical="center" wrapText="1"/>
      <protection/>
    </xf>
    <xf numFmtId="3" fontId="2" fillId="48" borderId="23" xfId="0" applyNumberFormat="1" applyFont="1" applyFill="1" applyBorder="1" applyAlignment="1" applyProtection="1">
      <alignment vertical="center" wrapText="1"/>
      <protection/>
    </xf>
    <xf numFmtId="186" fontId="18" fillId="48" borderId="0" xfId="174" applyNumberFormat="1" applyFont="1" applyFill="1" applyBorder="1" applyAlignment="1" applyProtection="1">
      <alignment horizontal="left" vertical="center"/>
      <protection/>
    </xf>
    <xf numFmtId="0" fontId="2" fillId="48" borderId="0" xfId="0" applyFont="1" applyFill="1" applyBorder="1" applyAlignment="1" applyProtection="1">
      <alignment/>
      <protection/>
    </xf>
    <xf numFmtId="0" fontId="2" fillId="0" borderId="22" xfId="0" applyFont="1" applyBorder="1" applyAlignment="1">
      <alignment horizontal="left" vertical="center" wrapText="1"/>
    </xf>
    <xf numFmtId="0" fontId="17" fillId="0" borderId="22" xfId="0" applyFont="1" applyBorder="1" applyAlignment="1">
      <alignment horizontal="center" vertical="center" wrapText="1"/>
    </xf>
    <xf numFmtId="0" fontId="2" fillId="0" borderId="22" xfId="0" applyFont="1" applyBorder="1" applyAlignment="1">
      <alignment horizontal="center" vertical="center" wrapText="1"/>
    </xf>
    <xf numFmtId="4" fontId="2" fillId="0" borderId="22" xfId="0" applyNumberFormat="1" applyFont="1" applyBorder="1" applyAlignment="1">
      <alignment horizontal="center" vertical="center" wrapText="1"/>
    </xf>
    <xf numFmtId="3" fontId="2" fillId="0" borderId="22" xfId="0" applyNumberFormat="1" applyFont="1" applyBorder="1" applyAlignment="1">
      <alignment horizontal="right" vertical="center" wrapText="1"/>
    </xf>
    <xf numFmtId="9" fontId="85" fillId="0" borderId="22" xfId="0" applyNumberFormat="1" applyFont="1" applyBorder="1" applyAlignment="1">
      <alignment horizontal="center" vertical="center" wrapText="1"/>
    </xf>
    <xf numFmtId="189" fontId="2" fillId="0" borderId="22" xfId="0" applyNumberFormat="1" applyFont="1" applyBorder="1" applyAlignment="1">
      <alignment horizontal="center" vertical="center" wrapText="1"/>
    </xf>
    <xf numFmtId="37" fontId="2" fillId="0" borderId="22" xfId="0" applyNumberFormat="1" applyFont="1" applyBorder="1" applyAlignment="1">
      <alignment horizontal="right" vertical="center" wrapText="1"/>
    </xf>
    <xf numFmtId="37" fontId="3" fillId="0" borderId="0" xfId="0" applyNumberFormat="1" applyFont="1" applyFill="1" applyAlignment="1">
      <alignment horizontal="center" vertical="center" wrapText="1"/>
    </xf>
    <xf numFmtId="182" fontId="2" fillId="49" borderId="0" xfId="174" applyNumberFormat="1" applyFont="1" applyFill="1" applyAlignment="1">
      <alignment horizontal="left" vertical="center" wrapText="1"/>
    </xf>
    <xf numFmtId="0" fontId="2" fillId="0" borderId="22" xfId="0" applyFont="1" applyFill="1" applyBorder="1" applyAlignment="1">
      <alignment horizontal="left" vertical="center" wrapText="1"/>
    </xf>
    <xf numFmtId="0" fontId="17" fillId="0" borderId="22" xfId="0" applyNumberFormat="1" applyFont="1" applyFill="1" applyBorder="1" applyAlignment="1">
      <alignment horizontal="center" vertical="center" wrapText="1"/>
    </xf>
    <xf numFmtId="0" fontId="85" fillId="0" borderId="22" xfId="0" applyFont="1" applyFill="1" applyBorder="1" applyAlignment="1">
      <alignment horizontal="left" vertical="center" wrapText="1"/>
    </xf>
    <xf numFmtId="0" fontId="85" fillId="0" borderId="22" xfId="0" applyFont="1" applyBorder="1" applyAlignment="1">
      <alignment horizontal="center" vertical="center" wrapText="1"/>
    </xf>
    <xf numFmtId="4" fontId="85" fillId="0" borderId="22" xfId="0" applyNumberFormat="1" applyFont="1" applyBorder="1" applyAlignment="1">
      <alignment horizontal="center" vertical="center" wrapText="1"/>
    </xf>
    <xf numFmtId="3" fontId="85" fillId="0" borderId="22" xfId="0" applyNumberFormat="1" applyFont="1" applyBorder="1" applyAlignment="1">
      <alignment horizontal="right" vertical="center" wrapText="1"/>
    </xf>
    <xf numFmtId="189" fontId="85" fillId="0" borderId="22" xfId="0" applyNumberFormat="1" applyFont="1" applyBorder="1" applyAlignment="1">
      <alignment horizontal="center" vertical="center" wrapText="1"/>
    </xf>
    <xf numFmtId="37" fontId="85" fillId="0" borderId="22" xfId="0" applyNumberFormat="1" applyFont="1" applyBorder="1" applyAlignment="1">
      <alignment horizontal="right" vertical="center" wrapText="1"/>
    </xf>
    <xf numFmtId="0" fontId="2" fillId="48" borderId="22" xfId="0" applyFont="1" applyFill="1" applyBorder="1" applyAlignment="1">
      <alignment horizontal="center" vertical="center" wrapText="1"/>
    </xf>
    <xf numFmtId="9" fontId="2" fillId="0" borderId="22" xfId="0" applyNumberFormat="1" applyFont="1" applyBorder="1" applyAlignment="1">
      <alignment horizontal="center" vertical="center" wrapText="1"/>
    </xf>
    <xf numFmtId="0" fontId="16" fillId="0" borderId="22" xfId="0" applyFont="1" applyBorder="1" applyAlignment="1">
      <alignment horizontal="center" vertical="center"/>
    </xf>
    <xf numFmtId="4" fontId="2" fillId="0" borderId="22" xfId="0" applyNumberFormat="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4" fontId="3" fillId="0" borderId="0" xfId="0" applyNumberFormat="1" applyFont="1" applyFill="1" applyAlignment="1">
      <alignment horizontal="center" vertical="center" wrapText="1"/>
    </xf>
    <xf numFmtId="182" fontId="2" fillId="0" borderId="0" xfId="174" applyNumberFormat="1" applyFont="1" applyFill="1" applyAlignment="1">
      <alignment horizontal="left" vertical="center" wrapText="1"/>
    </xf>
    <xf numFmtId="0" fontId="2" fillId="0" borderId="0" xfId="0" applyFont="1" applyFill="1" applyAlignment="1">
      <alignment horizontal="left" vertical="center" wrapText="1"/>
    </xf>
    <xf numFmtId="0" fontId="2" fillId="48" borderId="22" xfId="0" applyFont="1" applyFill="1" applyBorder="1" applyAlignment="1">
      <alignment horizontal="left" vertical="center" wrapText="1"/>
    </xf>
    <xf numFmtId="0" fontId="17" fillId="48" borderId="22" xfId="0" applyFont="1" applyFill="1" applyBorder="1" applyAlignment="1">
      <alignment horizontal="center" vertical="center" wrapText="1"/>
    </xf>
    <xf numFmtId="3" fontId="2" fillId="0" borderId="22" xfId="0" applyNumberFormat="1" applyFont="1" applyFill="1" applyBorder="1" applyAlignment="1">
      <alignment horizontal="right" vertical="center" wrapText="1"/>
    </xf>
    <xf numFmtId="37" fontId="3" fillId="47" borderId="0" xfId="0" applyNumberFormat="1" applyFont="1" applyFill="1" applyBorder="1" applyAlignment="1">
      <alignment horizontal="right" wrapText="1"/>
    </xf>
    <xf numFmtId="183" fontId="2" fillId="0" borderId="0" xfId="0" applyNumberFormat="1" applyFont="1" applyAlignment="1">
      <alignment horizontal="center" vertical="center" wrapText="1"/>
    </xf>
    <xf numFmtId="3" fontId="85" fillId="48" borderId="22" xfId="0" applyNumberFormat="1" applyFont="1" applyFill="1" applyBorder="1" applyAlignment="1" applyProtection="1">
      <alignment horizontal="center" vertical="center" wrapText="1"/>
      <protection/>
    </xf>
    <xf numFmtId="9" fontId="2" fillId="48" borderId="22" xfId="0" applyNumberFormat="1" applyFont="1" applyFill="1" applyBorder="1" applyAlignment="1" applyProtection="1">
      <alignment horizontal="center" vertical="center" wrapText="1"/>
      <protection/>
    </xf>
    <xf numFmtId="181" fontId="2" fillId="48" borderId="22" xfId="174" applyNumberFormat="1" applyFont="1" applyFill="1" applyBorder="1" applyAlignment="1" applyProtection="1">
      <alignment horizontal="center" vertical="center" wrapText="1"/>
      <protection/>
    </xf>
    <xf numFmtId="3" fontId="84" fillId="47" borderId="23" xfId="0" applyNumberFormat="1" applyFont="1" applyFill="1" applyBorder="1" applyAlignment="1" applyProtection="1">
      <alignment wrapText="1"/>
      <protection/>
    </xf>
    <xf numFmtId="0" fontId="2" fillId="47" borderId="22" xfId="0" applyFont="1" applyFill="1" applyBorder="1" applyAlignment="1">
      <alignment horizontal="left" vertical="center" wrapText="1"/>
    </xf>
    <xf numFmtId="0" fontId="17" fillId="47" borderId="22" xfId="0" applyFont="1" applyFill="1" applyBorder="1" applyAlignment="1">
      <alignment horizontal="center" vertical="center" wrapText="1"/>
    </xf>
    <xf numFmtId="0" fontId="2" fillId="47" borderId="22" xfId="0" applyFont="1" applyFill="1" applyBorder="1" applyAlignment="1">
      <alignment horizontal="center" vertical="center" wrapText="1"/>
    </xf>
    <xf numFmtId="4" fontId="2" fillId="47" borderId="22" xfId="0" applyNumberFormat="1" applyFont="1" applyFill="1" applyBorder="1" applyAlignment="1">
      <alignment horizontal="center" vertical="center" wrapText="1"/>
    </xf>
    <xf numFmtId="3" fontId="2" fillId="47" borderId="22" xfId="0" applyNumberFormat="1" applyFont="1" applyFill="1" applyBorder="1" applyAlignment="1" applyProtection="1">
      <alignment vertical="center" wrapText="1"/>
      <protection/>
    </xf>
    <xf numFmtId="183" fontId="2" fillId="47" borderId="0" xfId="0" applyNumberFormat="1" applyFont="1" applyFill="1" applyAlignment="1">
      <alignment horizontal="center" vertical="center" wrapText="1"/>
    </xf>
    <xf numFmtId="4" fontId="3" fillId="47" borderId="0" xfId="0" applyNumberFormat="1" applyFont="1" applyFill="1" applyAlignment="1">
      <alignment horizontal="center" vertical="center" wrapText="1"/>
    </xf>
    <xf numFmtId="182" fontId="2" fillId="47" borderId="0" xfId="174" applyNumberFormat="1" applyFont="1" applyFill="1" applyAlignment="1">
      <alignment horizontal="left" vertical="center" wrapText="1"/>
    </xf>
    <xf numFmtId="0" fontId="2" fillId="47" borderId="0" xfId="0" applyFont="1" applyFill="1" applyAlignment="1">
      <alignment horizontal="left" vertical="center" wrapText="1"/>
    </xf>
    <xf numFmtId="3" fontId="2" fillId="0" borderId="22" xfId="0" applyNumberFormat="1" applyFont="1" applyBorder="1" applyAlignment="1">
      <alignment horizontal="right" vertical="center"/>
    </xf>
    <xf numFmtId="3" fontId="2" fillId="47" borderId="23" xfId="0" applyNumberFormat="1" applyFont="1" applyFill="1" applyBorder="1" applyAlignment="1" applyProtection="1">
      <alignment vertical="center" wrapText="1"/>
      <protection/>
    </xf>
    <xf numFmtId="186" fontId="18" fillId="47" borderId="0" xfId="174" applyNumberFormat="1" applyFont="1" applyFill="1" applyBorder="1" applyAlignment="1" applyProtection="1">
      <alignment horizontal="left" vertical="center"/>
      <protection/>
    </xf>
    <xf numFmtId="0" fontId="2" fillId="47" borderId="0" xfId="0" applyFont="1" applyFill="1" applyBorder="1" applyAlignment="1" applyProtection="1">
      <alignment/>
      <protection/>
    </xf>
    <xf numFmtId="0" fontId="2" fillId="0" borderId="22" xfId="0" applyFont="1" applyBorder="1" applyAlignment="1">
      <alignment horizontal="center" vertical="center"/>
    </xf>
    <xf numFmtId="0" fontId="3" fillId="47" borderId="22" xfId="0" applyFont="1" applyFill="1" applyBorder="1" applyAlignment="1" applyProtection="1">
      <alignment vertical="center" wrapText="1"/>
      <protection/>
    </xf>
    <xf numFmtId="0" fontId="2" fillId="47" borderId="0" xfId="0" applyFont="1" applyFill="1" applyBorder="1" applyAlignment="1">
      <alignment horizontal="left" vertical="center" wrapText="1"/>
    </xf>
    <xf numFmtId="3" fontId="2" fillId="48" borderId="0" xfId="0" applyNumberFormat="1" applyFont="1" applyFill="1" applyBorder="1" applyAlignment="1" applyProtection="1">
      <alignment vertical="center" wrapText="1"/>
      <protection/>
    </xf>
    <xf numFmtId="0" fontId="85" fillId="48" borderId="22" xfId="0" applyFont="1" applyFill="1" applyBorder="1" applyAlignment="1">
      <alignment horizontal="left" vertical="center" wrapText="1"/>
    </xf>
    <xf numFmtId="0" fontId="91" fillId="48" borderId="22" xfId="0" applyFont="1" applyFill="1" applyBorder="1" applyAlignment="1">
      <alignment horizontal="center" vertical="center" wrapText="1"/>
    </xf>
    <xf numFmtId="0" fontId="17" fillId="0" borderId="22" xfId="0" applyFont="1" applyBorder="1" applyAlignment="1">
      <alignment vertical="center" wrapText="1"/>
    </xf>
    <xf numFmtId="0" fontId="2" fillId="0" borderId="22" xfId="0" applyFont="1" applyBorder="1" applyAlignment="1">
      <alignment wrapText="1"/>
    </xf>
    <xf numFmtId="0" fontId="3" fillId="50" borderId="22" xfId="0" applyFont="1" applyFill="1" applyBorder="1" applyAlignment="1">
      <alignment horizontal="center" vertical="center" wrapText="1"/>
    </xf>
    <xf numFmtId="0" fontId="3" fillId="50" borderId="22" xfId="0" applyFont="1" applyFill="1" applyBorder="1" applyAlignment="1">
      <alignment horizontal="left" vertical="center" wrapText="1"/>
    </xf>
    <xf numFmtId="37" fontId="3" fillId="50" borderId="22" xfId="0" applyNumberFormat="1" applyFont="1" applyFill="1" applyBorder="1" applyAlignment="1">
      <alignment horizontal="right" vertical="center" wrapText="1"/>
    </xf>
    <xf numFmtId="3" fontId="3" fillId="50" borderId="22" xfId="0" applyNumberFormat="1" applyFont="1" applyFill="1" applyBorder="1" applyAlignment="1" applyProtection="1">
      <alignment horizontal="center" vertical="center" wrapText="1"/>
      <protection/>
    </xf>
    <xf numFmtId="3" fontId="84" fillId="50" borderId="0" xfId="0" applyNumberFormat="1" applyFont="1" applyFill="1" applyBorder="1" applyAlignment="1" applyProtection="1">
      <alignment wrapText="1"/>
      <protection/>
    </xf>
    <xf numFmtId="37" fontId="3" fillId="50" borderId="0" xfId="0" applyNumberFormat="1" applyFont="1" applyFill="1" applyAlignment="1">
      <alignment horizontal="center" vertical="center" wrapText="1"/>
    </xf>
    <xf numFmtId="182" fontId="2" fillId="50" borderId="0" xfId="174" applyNumberFormat="1" applyFont="1" applyFill="1" applyAlignment="1">
      <alignment horizontal="left" vertical="center" wrapText="1"/>
    </xf>
    <xf numFmtId="0" fontId="2" fillId="50" borderId="0" xfId="0" applyFont="1" applyFill="1" applyAlignment="1">
      <alignment horizontal="left" vertical="center" wrapText="1"/>
    </xf>
    <xf numFmtId="0" fontId="87" fillId="0" borderId="22" xfId="241" applyFont="1" applyFill="1" applyBorder="1" applyAlignment="1">
      <alignment horizontal="left" vertical="center" wrapText="1"/>
      <protection/>
    </xf>
    <xf numFmtId="0" fontId="89" fillId="0" borderId="22" xfId="241" applyFont="1" applyFill="1" applyBorder="1" applyAlignment="1">
      <alignment horizontal="center" vertical="center" wrapText="1"/>
      <protection/>
    </xf>
    <xf numFmtId="190" fontId="87" fillId="0" borderId="22" xfId="241" applyNumberFormat="1" applyFont="1" applyFill="1" applyBorder="1" applyAlignment="1">
      <alignment horizontal="center" vertical="center" wrapText="1"/>
      <protection/>
    </xf>
    <xf numFmtId="3" fontId="87" fillId="0" borderId="22" xfId="241" applyNumberFormat="1" applyFont="1" applyFill="1" applyBorder="1" applyAlignment="1">
      <alignment horizontal="center" vertical="center" wrapText="1"/>
      <protection/>
    </xf>
    <xf numFmtId="9" fontId="87" fillId="0" borderId="22" xfId="241" applyNumberFormat="1" applyFont="1" applyFill="1" applyBorder="1" applyAlignment="1">
      <alignment horizontal="center" vertical="center" wrapText="1"/>
      <protection/>
    </xf>
    <xf numFmtId="0" fontId="87" fillId="0" borderId="22" xfId="241" applyFont="1" applyFill="1" applyBorder="1" applyAlignment="1">
      <alignment horizontal="center" vertical="center" wrapText="1"/>
      <protection/>
    </xf>
    <xf numFmtId="187" fontId="87" fillId="0" borderId="22" xfId="241" applyNumberFormat="1" applyFont="1" applyFill="1" applyBorder="1" applyAlignment="1">
      <alignment horizontal="right" vertical="center" wrapText="1"/>
      <protection/>
    </xf>
    <xf numFmtId="0" fontId="88" fillId="0" borderId="22" xfId="0" applyFont="1" applyFill="1" applyBorder="1" applyAlignment="1" applyProtection="1">
      <alignment horizontal="center" vertical="center" wrapText="1"/>
      <protection/>
    </xf>
    <xf numFmtId="0" fontId="3" fillId="47" borderId="22" xfId="0" applyFont="1" applyFill="1" applyBorder="1" applyAlignment="1">
      <alignment horizontal="left" vertical="center" wrapText="1"/>
    </xf>
    <xf numFmtId="9" fontId="2" fillId="47" borderId="19" xfId="0" applyNumberFormat="1" applyFont="1" applyFill="1" applyBorder="1" applyAlignment="1" applyProtection="1">
      <alignment horizontal="center" vertical="center" wrapText="1"/>
      <protection/>
    </xf>
    <xf numFmtId="9" fontId="2" fillId="47" borderId="6" xfId="0" applyNumberFormat="1" applyFont="1" applyFill="1" applyBorder="1" applyAlignment="1" applyProtection="1">
      <alignment horizontal="center" vertical="center" wrapText="1"/>
      <protection/>
    </xf>
    <xf numFmtId="9" fontId="2" fillId="47" borderId="24" xfId="0" applyNumberFormat="1" applyFont="1" applyFill="1" applyBorder="1" applyAlignment="1" applyProtection="1">
      <alignment horizontal="center" vertical="center" wrapText="1"/>
      <protection/>
    </xf>
    <xf numFmtId="0" fontId="86" fillId="47" borderId="22" xfId="0" applyFont="1" applyFill="1" applyBorder="1" applyAlignment="1">
      <alignment vertical="center" wrapText="1"/>
    </xf>
    <xf numFmtId="0" fontId="90" fillId="47" borderId="22" xfId="0" applyFont="1" applyFill="1" applyBorder="1" applyAlignment="1">
      <alignment vertical="center" wrapText="1"/>
    </xf>
    <xf numFmtId="0" fontId="86" fillId="0" borderId="22" xfId="0" applyFont="1" applyFill="1" applyBorder="1" applyAlignment="1">
      <alignment vertical="center" wrapText="1"/>
    </xf>
    <xf numFmtId="0" fontId="90" fillId="0" borderId="22" xfId="0" applyFont="1" applyFill="1" applyBorder="1" applyAlignment="1">
      <alignment vertical="center" wrapText="1"/>
    </xf>
    <xf numFmtId="0" fontId="86" fillId="0" borderId="22" xfId="0" applyFont="1" applyFill="1" applyBorder="1" applyAlignment="1">
      <alignment horizontal="center" vertical="center" wrapText="1"/>
    </xf>
    <xf numFmtId="37" fontId="86" fillId="0" borderId="22" xfId="0" applyNumberFormat="1" applyFont="1" applyFill="1" applyBorder="1" applyAlignment="1">
      <alignment horizontal="right" vertical="center" wrapText="1"/>
    </xf>
    <xf numFmtId="3" fontId="86" fillId="0" borderId="22" xfId="0" applyNumberFormat="1" applyFont="1" applyFill="1" applyBorder="1" applyAlignment="1" applyProtection="1">
      <alignment horizontal="center" vertical="center" wrapText="1"/>
      <protection/>
    </xf>
    <xf numFmtId="0" fontId="0" fillId="0" borderId="0" xfId="0" applyFill="1" applyAlignment="1">
      <alignment/>
    </xf>
    <xf numFmtId="0" fontId="0" fillId="0" borderId="0" xfId="0" applyFont="1" applyFill="1" applyAlignment="1">
      <alignment/>
    </xf>
    <xf numFmtId="3" fontId="86" fillId="0" borderId="22" xfId="240" applyNumberFormat="1" applyFont="1" applyFill="1" applyBorder="1" applyAlignment="1" applyProtection="1">
      <alignment horizontal="center" vertical="center" wrapText="1"/>
      <protection/>
    </xf>
    <xf numFmtId="3" fontId="87" fillId="0" borderId="22" xfId="0" applyNumberFormat="1" applyFont="1" applyFill="1" applyBorder="1" applyAlignment="1" applyProtection="1">
      <alignment horizontal="right" vertical="center" wrapText="1"/>
      <protection/>
    </xf>
    <xf numFmtId="189" fontId="87" fillId="0" borderId="22" xfId="0" applyNumberFormat="1" applyFont="1" applyFill="1" applyBorder="1" applyAlignment="1">
      <alignment horizontal="center" vertical="center" wrapText="1"/>
    </xf>
    <xf numFmtId="3" fontId="87" fillId="0" borderId="22" xfId="0" applyNumberFormat="1" applyFont="1" applyFill="1" applyBorder="1" applyAlignment="1">
      <alignment horizontal="center" vertical="center"/>
    </xf>
    <xf numFmtId="3" fontId="86" fillId="0" borderId="22" xfId="241" applyNumberFormat="1" applyFont="1" applyFill="1" applyBorder="1" applyAlignment="1" applyProtection="1">
      <alignment horizontal="center" vertical="center" wrapText="1"/>
      <protection/>
    </xf>
    <xf numFmtId="0" fontId="87" fillId="0" borderId="22" xfId="0" applyFont="1" applyFill="1" applyBorder="1" applyAlignment="1">
      <alignment horizontal="left" vertical="center" wrapText="1"/>
    </xf>
    <xf numFmtId="4" fontId="87" fillId="0" borderId="22" xfId="0" applyNumberFormat="1" applyFont="1" applyFill="1" applyBorder="1" applyAlignment="1">
      <alignment horizontal="center" vertical="center" wrapText="1"/>
    </xf>
    <xf numFmtId="9" fontId="87" fillId="0" borderId="22" xfId="240" applyNumberFormat="1" applyFont="1" applyFill="1" applyBorder="1" applyAlignment="1" applyProtection="1">
      <alignment horizontal="center" vertical="center" wrapText="1"/>
      <protection/>
    </xf>
    <xf numFmtId="0" fontId="87" fillId="0" borderId="22" xfId="0" applyFont="1" applyFill="1" applyBorder="1" applyAlignment="1">
      <alignment horizontal="center" vertical="center" wrapText="1"/>
    </xf>
    <xf numFmtId="185" fontId="87" fillId="0" borderId="22" xfId="0" applyNumberFormat="1" applyFont="1" applyFill="1" applyBorder="1" applyAlignment="1">
      <alignment horizontal="center" vertical="center" wrapText="1"/>
    </xf>
    <xf numFmtId="43" fontId="87" fillId="0" borderId="22" xfId="174" applyNumberFormat="1" applyFont="1" applyFill="1" applyBorder="1" applyAlignment="1">
      <alignment horizontal="center" vertical="center" wrapText="1"/>
    </xf>
    <xf numFmtId="181" fontId="87" fillId="0" borderId="22" xfId="174" applyFont="1" applyFill="1" applyBorder="1" applyAlignment="1">
      <alignment horizontal="center" vertical="center" wrapText="1"/>
    </xf>
    <xf numFmtId="0" fontId="87" fillId="0" borderId="22" xfId="0" applyFont="1" applyFill="1" applyBorder="1" applyAlignment="1" applyProtection="1">
      <alignment horizontal="left" vertical="center" wrapText="1"/>
      <protection/>
    </xf>
    <xf numFmtId="0" fontId="89" fillId="0" borderId="22" xfId="0" applyFont="1" applyFill="1" applyBorder="1" applyAlignment="1" applyProtection="1">
      <alignment horizontal="center" vertical="center" wrapText="1"/>
      <protection/>
    </xf>
    <xf numFmtId="184" fontId="87" fillId="0" borderId="22" xfId="174" applyNumberFormat="1" applyFont="1" applyFill="1" applyBorder="1" applyAlignment="1" applyProtection="1">
      <alignment horizontal="center" vertical="center" wrapText="1"/>
      <protection/>
    </xf>
    <xf numFmtId="3" fontId="87" fillId="0" borderId="22" xfId="0" applyNumberFormat="1" applyFont="1" applyFill="1" applyBorder="1" applyAlignment="1" applyProtection="1">
      <alignment horizontal="center" vertical="center" wrapText="1"/>
      <protection/>
    </xf>
    <xf numFmtId="207" fontId="87" fillId="0" borderId="22" xfId="0" applyNumberFormat="1" applyFont="1" applyFill="1" applyBorder="1" applyAlignment="1" applyProtection="1">
      <alignment horizontal="center" vertical="center" wrapText="1"/>
      <protection/>
    </xf>
    <xf numFmtId="181" fontId="87" fillId="0" borderId="22" xfId="174" applyNumberFormat="1" applyFont="1" applyFill="1" applyBorder="1" applyAlignment="1" applyProtection="1">
      <alignment horizontal="center" vertical="center" wrapText="1"/>
      <protection/>
    </xf>
    <xf numFmtId="0" fontId="88" fillId="0" borderId="22" xfId="249" applyFont="1" applyFill="1" applyBorder="1" applyAlignment="1">
      <alignment horizontal="center" vertical="center" wrapText="1"/>
      <protection/>
    </xf>
    <xf numFmtId="0" fontId="92" fillId="0" borderId="22" xfId="0" applyFont="1" applyFill="1" applyBorder="1" applyAlignment="1">
      <alignment horizontal="center" vertical="center"/>
    </xf>
    <xf numFmtId="0" fontId="3" fillId="0" borderId="22" xfId="0" applyFont="1" applyFill="1" applyBorder="1" applyAlignment="1">
      <alignment horizontal="center" vertical="center" wrapText="1"/>
    </xf>
    <xf numFmtId="0" fontId="56" fillId="0" borderId="22" xfId="0" applyFont="1" applyFill="1" applyBorder="1" applyAlignment="1">
      <alignment horizontal="center" vertical="center" wrapText="1"/>
    </xf>
    <xf numFmtId="37" fontId="3" fillId="0" borderId="22" xfId="0" applyNumberFormat="1" applyFont="1" applyFill="1" applyBorder="1" applyAlignment="1">
      <alignment horizontal="right" vertical="center" wrapText="1"/>
    </xf>
    <xf numFmtId="37" fontId="3" fillId="0" borderId="22" xfId="0" applyNumberFormat="1" applyFont="1" applyFill="1" applyBorder="1" applyAlignment="1">
      <alignment horizontal="center" vertical="center" wrapText="1"/>
    </xf>
    <xf numFmtId="3" fontId="3" fillId="0" borderId="0" xfId="0" applyNumberFormat="1" applyFont="1" applyFill="1" applyBorder="1" applyAlignment="1" applyProtection="1">
      <alignment wrapText="1"/>
      <protection/>
    </xf>
    <xf numFmtId="182" fontId="3" fillId="0" borderId="0" xfId="174" applyNumberFormat="1" applyFont="1" applyFill="1" applyAlignment="1">
      <alignment horizontal="left" vertical="center" wrapText="1"/>
    </xf>
    <xf numFmtId="3" fontId="3" fillId="0" borderId="22" xfId="0" applyNumberFormat="1" applyFont="1" applyFill="1" applyBorder="1" applyAlignment="1" applyProtection="1">
      <alignment horizontal="center" vertical="center" wrapText="1"/>
      <protection/>
    </xf>
    <xf numFmtId="183" fontId="2" fillId="0" borderId="0" xfId="0" applyNumberFormat="1" applyFont="1" applyFill="1" applyAlignment="1">
      <alignment horizontal="left" vertical="center" wrapText="1"/>
    </xf>
    <xf numFmtId="0" fontId="86" fillId="47" borderId="22" xfId="0" applyFont="1" applyFill="1" applyBorder="1" applyAlignment="1">
      <alignment horizontal="left" vertical="center" wrapText="1"/>
    </xf>
    <xf numFmtId="0" fontId="86" fillId="0" borderId="22" xfId="0" applyFont="1" applyFill="1" applyBorder="1" applyAlignment="1">
      <alignment horizontal="left" vertical="center" wrapText="1"/>
    </xf>
    <xf numFmtId="0" fontId="12" fillId="0" borderId="22" xfId="239" applyFont="1" applyFill="1" applyBorder="1" applyAlignment="1">
      <alignment horizontal="center" vertical="center" wrapText="1"/>
      <protection/>
    </xf>
    <xf numFmtId="0" fontId="11" fillId="48" borderId="22" xfId="0" applyFont="1" applyFill="1" applyBorder="1" applyAlignment="1">
      <alignment horizontal="center" vertical="center" wrapText="1"/>
    </xf>
    <xf numFmtId="49" fontId="3" fillId="0" borderId="22" xfId="239" applyNumberFormat="1" applyFont="1" applyFill="1" applyBorder="1" applyAlignment="1">
      <alignment horizontal="center" vertical="center" wrapText="1"/>
      <protection/>
    </xf>
    <xf numFmtId="0" fontId="3" fillId="0" borderId="22" xfId="239" applyNumberFormat="1" applyFont="1" applyFill="1" applyBorder="1" applyAlignment="1">
      <alignment horizontal="center" vertical="center" wrapText="1"/>
      <protection/>
    </xf>
    <xf numFmtId="4" fontId="3" fillId="0" borderId="22" xfId="176" applyNumberFormat="1" applyFont="1" applyFill="1" applyBorder="1" applyAlignment="1">
      <alignment horizontal="center" vertical="center" wrapText="1"/>
    </xf>
    <xf numFmtId="0" fontId="3" fillId="47" borderId="22" xfId="239" applyFont="1" applyFill="1" applyBorder="1" applyAlignment="1">
      <alignment horizontal="center" vertical="center" wrapText="1"/>
      <protection/>
    </xf>
    <xf numFmtId="0" fontId="18" fillId="0"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 fillId="47" borderId="22" xfId="0" applyFont="1" applyFill="1" applyBorder="1" applyAlignment="1" applyProtection="1">
      <alignment horizontal="left" vertical="center" wrapText="1"/>
      <protection/>
    </xf>
    <xf numFmtId="0" fontId="3" fillId="50" borderId="22" xfId="0" applyFont="1" applyFill="1" applyBorder="1" applyAlignment="1">
      <alignment horizontal="left" vertical="center" wrapText="1"/>
    </xf>
    <xf numFmtId="9" fontId="2" fillId="47" borderId="19" xfId="0" applyNumberFormat="1" applyFont="1" applyFill="1" applyBorder="1" applyAlignment="1" applyProtection="1">
      <alignment horizontal="center" vertical="center" wrapText="1"/>
      <protection/>
    </xf>
    <xf numFmtId="9" fontId="2" fillId="47" borderId="6" xfId="0" applyNumberFormat="1" applyFont="1" applyFill="1" applyBorder="1" applyAlignment="1" applyProtection="1">
      <alignment horizontal="center" vertical="center" wrapText="1"/>
      <protection/>
    </xf>
    <xf numFmtId="9" fontId="2" fillId="47" borderId="24" xfId="0" applyNumberFormat="1" applyFont="1" applyFill="1" applyBorder="1" applyAlignment="1" applyProtection="1">
      <alignment horizontal="center" vertical="center" wrapText="1"/>
      <protection/>
    </xf>
    <xf numFmtId="0" fontId="3" fillId="47" borderId="22" xfId="0" applyFont="1" applyFill="1" applyBorder="1" applyAlignment="1">
      <alignment horizontal="left" vertical="center" wrapText="1"/>
    </xf>
    <xf numFmtId="0" fontId="3" fillId="47" borderId="19" xfId="239" applyFont="1" applyFill="1" applyBorder="1" applyAlignment="1">
      <alignment horizontal="center" vertical="center" wrapText="1"/>
      <protection/>
    </xf>
    <xf numFmtId="0" fontId="3" fillId="47" borderId="6" xfId="239" applyFont="1" applyFill="1" applyBorder="1" applyAlignment="1">
      <alignment horizontal="center" vertical="center" wrapText="1"/>
      <protection/>
    </xf>
    <xf numFmtId="0" fontId="3" fillId="47" borderId="24" xfId="239" applyFont="1" applyFill="1" applyBorder="1" applyAlignment="1">
      <alignment horizontal="center" vertical="center" wrapText="1"/>
      <protection/>
    </xf>
    <xf numFmtId="0" fontId="93" fillId="0" borderId="22" xfId="0" applyFont="1" applyBorder="1" applyAlignment="1">
      <alignment horizontal="center" vertical="center" wrapText="1"/>
    </xf>
    <xf numFmtId="0" fontId="94" fillId="0" borderId="22" xfId="0" applyFont="1" applyBorder="1" applyAlignment="1">
      <alignment horizontal="center" vertical="center" wrapText="1"/>
    </xf>
    <xf numFmtId="0" fontId="93" fillId="0" borderId="22" xfId="248" applyFont="1" applyBorder="1" applyAlignment="1">
      <alignment horizontal="center" vertical="center" wrapText="1"/>
      <protection/>
    </xf>
    <xf numFmtId="3" fontId="93" fillId="0" borderId="22" xfId="248" applyNumberFormat="1" applyFont="1" applyBorder="1" applyAlignment="1">
      <alignment horizontal="center" vertical="center" wrapText="1"/>
      <protection/>
    </xf>
    <xf numFmtId="0" fontId="93" fillId="0" borderId="22" xfId="248" applyFont="1" applyBorder="1" applyAlignment="1">
      <alignment horizontal="center" vertical="center"/>
      <protection/>
    </xf>
    <xf numFmtId="0" fontId="93" fillId="0" borderId="22" xfId="248" applyFont="1" applyBorder="1" applyAlignment="1">
      <alignment horizontal="center" vertical="center" wrapText="1"/>
      <protection/>
    </xf>
    <xf numFmtId="2" fontId="93" fillId="0" borderId="22" xfId="177" applyNumberFormat="1" applyFont="1" applyFill="1" applyBorder="1" applyAlignment="1">
      <alignment horizontal="center" vertical="center" wrapText="1"/>
    </xf>
    <xf numFmtId="3" fontId="93" fillId="0" borderId="22" xfId="248" applyNumberFormat="1" applyFont="1" applyBorder="1" applyAlignment="1">
      <alignment horizontal="center" vertical="center" wrapText="1"/>
      <protection/>
    </xf>
    <xf numFmtId="2" fontId="93" fillId="0" borderId="22" xfId="248" applyNumberFormat="1" applyFont="1" applyBorder="1" applyAlignment="1">
      <alignment horizontal="center" vertical="center" wrapText="1"/>
      <protection/>
    </xf>
    <xf numFmtId="0" fontId="93" fillId="0" borderId="22" xfId="0" applyFont="1" applyBorder="1" applyAlignment="1">
      <alignment horizontal="center" vertical="center"/>
    </xf>
    <xf numFmtId="0" fontId="93" fillId="0" borderId="22" xfId="0" applyFont="1" applyBorder="1" applyAlignment="1">
      <alignment horizontal="center" vertical="center" wrapText="1"/>
    </xf>
    <xf numFmtId="0" fontId="64" fillId="0" borderId="22" xfId="0" applyFont="1" applyBorder="1" applyAlignment="1">
      <alignment horizontal="center" vertical="center"/>
    </xf>
    <xf numFmtId="0" fontId="64" fillId="0" borderId="22" xfId="0" applyFont="1" applyBorder="1" applyAlignment="1">
      <alignment horizontal="left" vertical="center" wrapText="1"/>
    </xf>
    <xf numFmtId="3" fontId="64" fillId="47" borderId="22" xfId="0" applyNumberFormat="1" applyFont="1" applyFill="1" applyBorder="1" applyAlignment="1">
      <alignment horizontal="right" vertical="center" wrapText="1"/>
    </xf>
    <xf numFmtId="3" fontId="64" fillId="0" borderId="22" xfId="0" applyNumberFormat="1" applyFont="1" applyBorder="1" applyAlignment="1">
      <alignment vertical="center" wrapText="1"/>
    </xf>
    <xf numFmtId="3" fontId="64" fillId="0" borderId="22" xfId="0" applyNumberFormat="1" applyFont="1" applyBorder="1" applyAlignment="1">
      <alignment horizontal="center" vertical="center" wrapText="1"/>
    </xf>
    <xf numFmtId="0" fontId="95" fillId="0" borderId="22" xfId="0" applyFont="1" applyBorder="1" applyAlignment="1">
      <alignment vertical="center"/>
    </xf>
    <xf numFmtId="0" fontId="88" fillId="48" borderId="22" xfId="0" applyFont="1" applyFill="1" applyBorder="1" applyAlignment="1">
      <alignment horizontal="left" vertical="center" wrapText="1"/>
    </xf>
    <xf numFmtId="184" fontId="88" fillId="48" borderId="22" xfId="179" applyNumberFormat="1" applyFont="1" applyFill="1" applyBorder="1" applyAlignment="1" applyProtection="1">
      <alignment horizontal="center" vertical="center" wrapText="1"/>
      <protection/>
    </xf>
    <xf numFmtId="3" fontId="88" fillId="48" borderId="22" xfId="0" applyNumberFormat="1" applyFont="1" applyFill="1" applyBorder="1" applyAlignment="1">
      <alignment horizontal="center" vertical="center" wrapText="1"/>
    </xf>
    <xf numFmtId="9" fontId="88" fillId="48" borderId="22" xfId="0" applyNumberFormat="1" applyFont="1" applyFill="1" applyBorder="1" applyAlignment="1">
      <alignment horizontal="center" vertical="center" wrapText="1"/>
    </xf>
    <xf numFmtId="181" fontId="88" fillId="48" borderId="22" xfId="179" applyFont="1" applyFill="1" applyBorder="1" applyAlignment="1" applyProtection="1">
      <alignment horizontal="center" vertical="center" wrapText="1"/>
      <protection/>
    </xf>
    <xf numFmtId="3" fontId="88" fillId="48" borderId="22" xfId="0" applyNumberFormat="1" applyFont="1" applyFill="1" applyBorder="1" applyAlignment="1">
      <alignment horizontal="right" vertical="center" wrapText="1"/>
    </xf>
    <xf numFmtId="0" fontId="95" fillId="0" borderId="22" xfId="0" applyFont="1" applyBorder="1" applyAlignment="1">
      <alignment vertical="center" wrapText="1"/>
    </xf>
    <xf numFmtId="3" fontId="49" fillId="47" borderId="22" xfId="0" applyNumberFormat="1" applyFont="1" applyFill="1" applyBorder="1" applyAlignment="1">
      <alignment vertical="center" wrapText="1"/>
    </xf>
    <xf numFmtId="0" fontId="64" fillId="0" borderId="22" xfId="0" applyFont="1" applyBorder="1" applyAlignment="1">
      <alignment vertical="center"/>
    </xf>
    <xf numFmtId="0" fontId="64" fillId="48" borderId="19" xfId="0" applyFont="1" applyFill="1" applyBorder="1" applyAlignment="1">
      <alignment horizontal="left" vertical="center" wrapText="1"/>
    </xf>
    <xf numFmtId="0" fontId="64" fillId="48" borderId="6" xfId="0" applyFont="1" applyFill="1" applyBorder="1" applyAlignment="1">
      <alignment horizontal="left" vertical="center" wrapText="1"/>
    </xf>
    <xf numFmtId="0" fontId="64" fillId="48" borderId="24" xfId="0" applyFont="1" applyFill="1" applyBorder="1" applyAlignment="1">
      <alignment horizontal="left" vertical="center" wrapText="1"/>
    </xf>
    <xf numFmtId="3" fontId="64" fillId="48" borderId="22" xfId="0" applyNumberFormat="1" applyFont="1" applyFill="1" applyBorder="1" applyAlignment="1">
      <alignment horizontal="right" vertical="center" wrapText="1"/>
    </xf>
    <xf numFmtId="3" fontId="64" fillId="47" borderId="22" xfId="0" applyNumberFormat="1" applyFont="1" applyFill="1" applyBorder="1" applyAlignment="1">
      <alignment vertical="center" wrapText="1"/>
    </xf>
    <xf numFmtId="0" fontId="88" fillId="0" borderId="22" xfId="0" applyFont="1" applyBorder="1" applyAlignment="1">
      <alignment horizontal="left" vertical="center" wrapText="1"/>
    </xf>
    <xf numFmtId="184" fontId="88" fillId="0" borderId="22" xfId="179" applyNumberFormat="1" applyFont="1" applyFill="1" applyBorder="1" applyAlignment="1" applyProtection="1">
      <alignment horizontal="center" vertical="center" wrapText="1"/>
      <protection/>
    </xf>
    <xf numFmtId="3" fontId="88" fillId="0" borderId="22" xfId="0" applyNumberFormat="1" applyFont="1" applyBorder="1" applyAlignment="1">
      <alignment horizontal="center" vertical="center" wrapText="1"/>
    </xf>
    <xf numFmtId="207" fontId="88" fillId="0" borderId="22" xfId="0" applyNumberFormat="1" applyFont="1" applyBorder="1" applyAlignment="1">
      <alignment horizontal="center" vertical="center" wrapText="1"/>
    </xf>
    <xf numFmtId="181" fontId="88" fillId="0" borderId="22" xfId="179" applyFont="1" applyFill="1" applyBorder="1" applyAlignment="1" applyProtection="1">
      <alignment horizontal="center" vertical="center" wrapText="1"/>
      <protection/>
    </xf>
    <xf numFmtId="3" fontId="88" fillId="0" borderId="22" xfId="0" applyNumberFormat="1" applyFont="1" applyBorder="1" applyAlignment="1">
      <alignment horizontal="right" vertical="center" wrapText="1"/>
    </xf>
    <xf numFmtId="0" fontId="93" fillId="0" borderId="22" xfId="0" applyFont="1" applyBorder="1" applyAlignment="1">
      <alignment horizontal="center"/>
    </xf>
    <xf numFmtId="3" fontId="93" fillId="0" borderId="22" xfId="0" applyNumberFormat="1" applyFont="1" applyBorder="1" applyAlignment="1">
      <alignment horizontal="right" vertical="center"/>
    </xf>
    <xf numFmtId="3" fontId="93" fillId="0" borderId="22" xfId="0" applyNumberFormat="1" applyFont="1" applyBorder="1" applyAlignment="1">
      <alignment horizontal="center" vertical="center"/>
    </xf>
    <xf numFmtId="0" fontId="96" fillId="0" borderId="22" xfId="0" applyFont="1" applyBorder="1" applyAlignment="1">
      <alignment horizontal="center" vertical="center" wrapText="1"/>
    </xf>
  </cellXfs>
  <cellStyles count="290">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20% - Accent1" xfId="23"/>
    <cellStyle name="20% - Accent1 2" xfId="24"/>
    <cellStyle name="20% - Accent1 3" xfId="25"/>
    <cellStyle name="20% - Accent1 4" xfId="26"/>
    <cellStyle name="20% - Accent1 5" xfId="27"/>
    <cellStyle name="20% - Accent2" xfId="28"/>
    <cellStyle name="20% - Accent2 2" xfId="29"/>
    <cellStyle name="20% - Accent2 3" xfId="30"/>
    <cellStyle name="20% - Accent2 4" xfId="31"/>
    <cellStyle name="20% - Accent2 5" xfId="32"/>
    <cellStyle name="20% - Accent3" xfId="33"/>
    <cellStyle name="20% - Accent3 2" xfId="34"/>
    <cellStyle name="20% - Accent3 3" xfId="35"/>
    <cellStyle name="20% - Accent3 4" xfId="36"/>
    <cellStyle name="20% - Accent3 5" xfId="37"/>
    <cellStyle name="20% - Accent4" xfId="38"/>
    <cellStyle name="20% - Accent4 2" xfId="39"/>
    <cellStyle name="20% - Accent4 3" xfId="40"/>
    <cellStyle name="20% - Accent4 4" xfId="41"/>
    <cellStyle name="20% - Accent4 5" xfId="42"/>
    <cellStyle name="20% - Accent5" xfId="43"/>
    <cellStyle name="20% - Accent5 2" xfId="44"/>
    <cellStyle name="20% - Accent5 3" xfId="45"/>
    <cellStyle name="20% - Accent5 4" xfId="46"/>
    <cellStyle name="20% - Accent5 5" xfId="47"/>
    <cellStyle name="20% - Accent6" xfId="48"/>
    <cellStyle name="20% - Accent6 2" xfId="49"/>
    <cellStyle name="20% - Accent6 3" xfId="50"/>
    <cellStyle name="20% - Accent6 4" xfId="51"/>
    <cellStyle name="20% - Accent6 5" xfId="52"/>
    <cellStyle name="40% - Accent1" xfId="53"/>
    <cellStyle name="40% - Accent1 2" xfId="54"/>
    <cellStyle name="40% - Accent1 3" xfId="55"/>
    <cellStyle name="40% - Accent1 4" xfId="56"/>
    <cellStyle name="40% - Accent1 5" xfId="57"/>
    <cellStyle name="40% - Accent2" xfId="58"/>
    <cellStyle name="40% - Accent2 2" xfId="59"/>
    <cellStyle name="40% - Accent2 3" xfId="60"/>
    <cellStyle name="40% - Accent2 4" xfId="61"/>
    <cellStyle name="40% - Accent2 5" xfId="62"/>
    <cellStyle name="40% - Accent3" xfId="63"/>
    <cellStyle name="40% - Accent3 2" xfId="64"/>
    <cellStyle name="40% - Accent3 3" xfId="65"/>
    <cellStyle name="40% - Accent3 4" xfId="66"/>
    <cellStyle name="40% - Accent3 5" xfId="67"/>
    <cellStyle name="40% - Accent4" xfId="68"/>
    <cellStyle name="40% - Accent4 2" xfId="69"/>
    <cellStyle name="40% - Accent4 3" xfId="70"/>
    <cellStyle name="40% - Accent4 4" xfId="71"/>
    <cellStyle name="40% - Accent4 5" xfId="72"/>
    <cellStyle name="40% - Accent5" xfId="73"/>
    <cellStyle name="40% - Accent5 2" xfId="74"/>
    <cellStyle name="40% - Accent5 3" xfId="75"/>
    <cellStyle name="40% - Accent5 4" xfId="76"/>
    <cellStyle name="40% - Accent5 5" xfId="77"/>
    <cellStyle name="40% - Accent6" xfId="78"/>
    <cellStyle name="40% - Accent6 2" xfId="79"/>
    <cellStyle name="40% - Accent6 3" xfId="80"/>
    <cellStyle name="40% - Accent6 4" xfId="81"/>
    <cellStyle name="40% - Accent6 5" xfId="82"/>
    <cellStyle name="60% - Accent1" xfId="83"/>
    <cellStyle name="60% - Accent1 2" xfId="84"/>
    <cellStyle name="60% - Accent1 3" xfId="85"/>
    <cellStyle name="60% - Accent1 4" xfId="86"/>
    <cellStyle name="60% - Accent1 5" xfId="87"/>
    <cellStyle name="60% - Accent2" xfId="88"/>
    <cellStyle name="60% - Accent2 2" xfId="89"/>
    <cellStyle name="60% - Accent2 3" xfId="90"/>
    <cellStyle name="60% - Accent2 4" xfId="91"/>
    <cellStyle name="60% - Accent2 5" xfId="92"/>
    <cellStyle name="60% - Accent3" xfId="93"/>
    <cellStyle name="60% - Accent3 2" xfId="94"/>
    <cellStyle name="60% - Accent3 3" xfId="95"/>
    <cellStyle name="60% - Accent3 4" xfId="96"/>
    <cellStyle name="60% - Accent3 5" xfId="97"/>
    <cellStyle name="60% - Accent4" xfId="98"/>
    <cellStyle name="60% - Accent4 2" xfId="99"/>
    <cellStyle name="60% - Accent4 3" xfId="100"/>
    <cellStyle name="60% - Accent4 4" xfId="101"/>
    <cellStyle name="60% - Accent4 5" xfId="102"/>
    <cellStyle name="60% - Accent5" xfId="103"/>
    <cellStyle name="60% - Accent5 2" xfId="104"/>
    <cellStyle name="60% - Accent5 3" xfId="105"/>
    <cellStyle name="60% - Accent5 4" xfId="106"/>
    <cellStyle name="60% - Accent5 5" xfId="107"/>
    <cellStyle name="60% - Accent6" xfId="108"/>
    <cellStyle name="60% - Accent6 2" xfId="109"/>
    <cellStyle name="60% - Accent6 3" xfId="110"/>
    <cellStyle name="60% - Accent6 4" xfId="111"/>
    <cellStyle name="60% - Accent6 5" xfId="112"/>
    <cellStyle name="Accent1" xfId="113"/>
    <cellStyle name="Accent1 2" xfId="114"/>
    <cellStyle name="Accent1 3" xfId="115"/>
    <cellStyle name="Accent1 4" xfId="116"/>
    <cellStyle name="Accent1 5" xfId="117"/>
    <cellStyle name="Accent2" xfId="118"/>
    <cellStyle name="Accent2 2" xfId="119"/>
    <cellStyle name="Accent2 3" xfId="120"/>
    <cellStyle name="Accent2 4" xfId="121"/>
    <cellStyle name="Accent2 5" xfId="122"/>
    <cellStyle name="Accent3" xfId="123"/>
    <cellStyle name="Accent3 2" xfId="124"/>
    <cellStyle name="Accent3 3" xfId="125"/>
    <cellStyle name="Accent3 4" xfId="126"/>
    <cellStyle name="Accent3 5" xfId="127"/>
    <cellStyle name="Accent4" xfId="128"/>
    <cellStyle name="Accent4 2" xfId="129"/>
    <cellStyle name="Accent4 3" xfId="130"/>
    <cellStyle name="Accent4 4" xfId="131"/>
    <cellStyle name="Accent4 5" xfId="132"/>
    <cellStyle name="Accent5" xfId="133"/>
    <cellStyle name="Accent5 2" xfId="134"/>
    <cellStyle name="Accent5 3" xfId="135"/>
    <cellStyle name="Accent5 4" xfId="136"/>
    <cellStyle name="Accent5 5" xfId="137"/>
    <cellStyle name="Accent6" xfId="138"/>
    <cellStyle name="Accent6 2" xfId="139"/>
    <cellStyle name="Accent6 3" xfId="140"/>
    <cellStyle name="Accent6 4" xfId="141"/>
    <cellStyle name="Accent6 5" xfId="142"/>
    <cellStyle name="ÅëÈ­ [0]_¿ì¹°Åë" xfId="143"/>
    <cellStyle name="AeE­ [0]_INQUIRY ¿µ¾÷AßAø " xfId="144"/>
    <cellStyle name="ÅëÈ­ [0]_Sheet1" xfId="145"/>
    <cellStyle name="ÅëÈ­_¿ì¹°Åë" xfId="146"/>
    <cellStyle name="AeE­_INQUIRY ¿µ¾÷AßAø " xfId="147"/>
    <cellStyle name="ÅëÈ­_Sheet1" xfId="148"/>
    <cellStyle name="ÄÞ¸¶ [0]_¿ì¹°Åë" xfId="149"/>
    <cellStyle name="AÞ¸¶ [0]_INQUIRY ¿?¾÷AßAø " xfId="150"/>
    <cellStyle name="ÄÞ¸¶ [0]_Sheet1" xfId="151"/>
    <cellStyle name="ÄÞ¸¶_¿ì¹°Åë" xfId="152"/>
    <cellStyle name="AÞ¸¶_INQUIRY ¿?¾÷AßAø " xfId="153"/>
    <cellStyle name="ÄÞ¸¶_Sheet1" xfId="154"/>
    <cellStyle name="Bad" xfId="155"/>
    <cellStyle name="Bad 2" xfId="156"/>
    <cellStyle name="Bad 3" xfId="157"/>
    <cellStyle name="Bad 4" xfId="158"/>
    <cellStyle name="Bad 5" xfId="159"/>
    <cellStyle name="C?AØ_¿?¾÷CoE² " xfId="160"/>
    <cellStyle name="Ç¥ÁØ_´çÃÊ±¸ÀÔ»ý»ê" xfId="161"/>
    <cellStyle name="C￥AØ_¿μ¾÷CoE² " xfId="162"/>
    <cellStyle name="Ç¥ÁØ_±³°¢¼ö·®" xfId="163"/>
    <cellStyle name="Calculation" xfId="164"/>
    <cellStyle name="Calculation 2" xfId="165"/>
    <cellStyle name="Calculation 3" xfId="166"/>
    <cellStyle name="Calculation 4" xfId="167"/>
    <cellStyle name="Calculation 5" xfId="168"/>
    <cellStyle name="Check Cell" xfId="169"/>
    <cellStyle name="Check Cell 2" xfId="170"/>
    <cellStyle name="Check Cell 3" xfId="171"/>
    <cellStyle name="Check Cell 4" xfId="172"/>
    <cellStyle name="Check Cell 5" xfId="173"/>
    <cellStyle name="Comma" xfId="174"/>
    <cellStyle name="Comma [0]" xfId="175"/>
    <cellStyle name="Comma 2" xfId="176"/>
    <cellStyle name="Comma 3" xfId="177"/>
    <cellStyle name="Comma 3 2" xfId="178"/>
    <cellStyle name="Comma 4" xfId="179"/>
    <cellStyle name="Comma0" xfId="180"/>
    <cellStyle name="Currency" xfId="181"/>
    <cellStyle name="Currency [0]" xfId="182"/>
    <cellStyle name="Currency0" xfId="183"/>
    <cellStyle name="Date" xfId="184"/>
    <cellStyle name="Explanatory Text" xfId="185"/>
    <cellStyle name="Explanatory Text 2" xfId="186"/>
    <cellStyle name="Explanatory Text 3" xfId="187"/>
    <cellStyle name="Explanatory Text 4" xfId="188"/>
    <cellStyle name="Explanatory Text 5" xfId="189"/>
    <cellStyle name="Fixed" xfId="190"/>
    <cellStyle name="Followed Hyperlink" xfId="191"/>
    <cellStyle name="Good" xfId="192"/>
    <cellStyle name="Good 2" xfId="193"/>
    <cellStyle name="Good 3" xfId="194"/>
    <cellStyle name="Good 4" xfId="195"/>
    <cellStyle name="Good 5" xfId="196"/>
    <cellStyle name="Header1" xfId="197"/>
    <cellStyle name="Header2" xfId="198"/>
    <cellStyle name="Heading 1" xfId="199"/>
    <cellStyle name="Heading 1 2" xfId="200"/>
    <cellStyle name="Heading 1 3" xfId="201"/>
    <cellStyle name="Heading 1 4" xfId="202"/>
    <cellStyle name="Heading 1 5" xfId="203"/>
    <cellStyle name="Heading 2" xfId="204"/>
    <cellStyle name="Heading 2 2" xfId="205"/>
    <cellStyle name="Heading 2 3" xfId="206"/>
    <cellStyle name="Heading 2 4" xfId="207"/>
    <cellStyle name="Heading 2 5" xfId="208"/>
    <cellStyle name="Heading 3" xfId="209"/>
    <cellStyle name="Heading 3 2" xfId="210"/>
    <cellStyle name="Heading 3 3" xfId="211"/>
    <cellStyle name="Heading 3 4" xfId="212"/>
    <cellStyle name="Heading 3 5" xfId="213"/>
    <cellStyle name="Heading 4" xfId="214"/>
    <cellStyle name="Heading 4 2" xfId="215"/>
    <cellStyle name="Heading 4 3" xfId="216"/>
    <cellStyle name="Heading 4 4" xfId="217"/>
    <cellStyle name="Heading 4 5" xfId="218"/>
    <cellStyle name="Hyperlink" xfId="219"/>
    <cellStyle name="Input" xfId="220"/>
    <cellStyle name="Input 2" xfId="221"/>
    <cellStyle name="Input 3" xfId="222"/>
    <cellStyle name="Input 4" xfId="223"/>
    <cellStyle name="Input 5" xfId="224"/>
    <cellStyle name="Linked Cell" xfId="225"/>
    <cellStyle name="Linked Cell 2" xfId="226"/>
    <cellStyle name="Linked Cell 3" xfId="227"/>
    <cellStyle name="Linked Cell 4" xfId="228"/>
    <cellStyle name="Linked Cell 5" xfId="229"/>
    <cellStyle name="Neutral" xfId="230"/>
    <cellStyle name="Neutral 2" xfId="231"/>
    <cellStyle name="Neutral 3" xfId="232"/>
    <cellStyle name="Neutral 4" xfId="233"/>
    <cellStyle name="Neutral 5" xfId="234"/>
    <cellStyle name="Normal - Style1" xfId="235"/>
    <cellStyle name="Normal 10" xfId="236"/>
    <cellStyle name="Normal 10 2" xfId="237"/>
    <cellStyle name="Normal 11" xfId="238"/>
    <cellStyle name="Normal 2" xfId="239"/>
    <cellStyle name="Normal 3" xfId="240"/>
    <cellStyle name="Normal 3 2" xfId="241"/>
    <cellStyle name="Normal 4" xfId="242"/>
    <cellStyle name="Normal 5" xfId="243"/>
    <cellStyle name="Normal 6" xfId="244"/>
    <cellStyle name="Normal 7" xfId="245"/>
    <cellStyle name="Normal 8" xfId="246"/>
    <cellStyle name="Normal 9" xfId="247"/>
    <cellStyle name="Normal_Sheet1_1" xfId="248"/>
    <cellStyle name="Normal_Sheet1_Hoàn chỉnh BTX" xfId="249"/>
    <cellStyle name="Note" xfId="250"/>
    <cellStyle name="Note 2" xfId="251"/>
    <cellStyle name="Note 3" xfId="252"/>
    <cellStyle name="Note 4" xfId="253"/>
    <cellStyle name="Note 5" xfId="254"/>
    <cellStyle name="Note 6" xfId="255"/>
    <cellStyle name="Note 7" xfId="256"/>
    <cellStyle name="Note 8" xfId="257"/>
    <cellStyle name="Note 9" xfId="258"/>
    <cellStyle name="Output" xfId="259"/>
    <cellStyle name="Output 2" xfId="260"/>
    <cellStyle name="Output 3" xfId="261"/>
    <cellStyle name="Output 4" xfId="262"/>
    <cellStyle name="Output 5" xfId="263"/>
    <cellStyle name="Percent" xfId="264"/>
    <cellStyle name="Percent 2" xfId="265"/>
    <cellStyle name="Percent 3" xfId="266"/>
    <cellStyle name="T" xfId="267"/>
    <cellStyle name="th" xfId="268"/>
    <cellStyle name="Title" xfId="269"/>
    <cellStyle name="Title 2" xfId="270"/>
    <cellStyle name="Title 3" xfId="271"/>
    <cellStyle name="Title 4" xfId="272"/>
    <cellStyle name="Title 5" xfId="273"/>
    <cellStyle name="Total" xfId="274"/>
    <cellStyle name="Total 2" xfId="275"/>
    <cellStyle name="Total 3" xfId="276"/>
    <cellStyle name="Total 4" xfId="277"/>
    <cellStyle name="Total 5" xfId="278"/>
    <cellStyle name="viet" xfId="279"/>
    <cellStyle name="viet2" xfId="280"/>
    <cellStyle name="Warning Text" xfId="281"/>
    <cellStyle name="Warning Text 2" xfId="282"/>
    <cellStyle name="Warning Text 3" xfId="283"/>
    <cellStyle name="Warning Text 4" xfId="284"/>
    <cellStyle name="Warning Text 5" xfId="285"/>
    <cellStyle name="똿뗦먛귟 [0.00]_PRODUCT DETAIL Q1" xfId="286"/>
    <cellStyle name="똿뗦먛귟_PRODUCT DETAIL Q1" xfId="287"/>
    <cellStyle name="믅됞 [0.00]_PRODUCT DETAIL Q1" xfId="288"/>
    <cellStyle name="믅됞_PRODUCT DETAIL Q1" xfId="289"/>
    <cellStyle name="백분율_95" xfId="290"/>
    <cellStyle name="뷭?_BOOKSHIP" xfId="291"/>
    <cellStyle name="콤마 [0]_1202" xfId="292"/>
    <cellStyle name="콤마_1202" xfId="293"/>
    <cellStyle name="통화 [0]_1202" xfId="294"/>
    <cellStyle name="통화_1202" xfId="295"/>
    <cellStyle name="표준_(정보부문)월별인원계획" xfId="296"/>
    <cellStyle name="一般_Book1" xfId="297"/>
    <cellStyle name="千分位[0]_Book1" xfId="298"/>
    <cellStyle name="千分位_Book1" xfId="299"/>
    <cellStyle name="貨幣 [0]_Book1" xfId="300"/>
    <cellStyle name="貨幣_Book1" xfId="3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76200" cy="447675"/>
    <xdr:sp fLocksText="0">
      <xdr:nvSpPr>
        <xdr:cNvPr id="1" name="Text Box 1"/>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2" name="Text Box 2"/>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3" name="Text Box 3"/>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4" name="Text Box 4"/>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5" name="Text Box 1"/>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6" name="Text Box 2"/>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7" name="Text Box 3"/>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8" name="Text Box 4"/>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9" name="Text Box 1"/>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10" name="Text Box 2"/>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11" name="Text Box 3"/>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12" name="Text Box 4"/>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13" name="Text Box 1"/>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14" name="Text Box 2"/>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15" name="Text Box 3"/>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16" name="Text Box 4"/>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17" name="Text Box 1"/>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18" name="Text Box 2"/>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19" name="Text Box 3"/>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20" name="Text Box 4"/>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21" name="Text Box 1"/>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22" name="Text Box 2"/>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23" name="Text Box 3"/>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447675"/>
    <xdr:sp fLocksText="0">
      <xdr:nvSpPr>
        <xdr:cNvPr id="24" name="Text Box 4"/>
        <xdr:cNvSpPr txBox="1">
          <a:spLocks noChangeArrowheads="1"/>
        </xdr:cNvSpPr>
      </xdr:nvSpPr>
      <xdr:spPr>
        <a:xfrm>
          <a:off x="3514725" y="3200400"/>
          <a:ext cx="76200" cy="447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25" name="Text Box 1"/>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26" name="Text Box 2"/>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27" name="Text Box 3"/>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28" name="Text Box 4"/>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29" name="Text Box 1"/>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30" name="Text Box 2"/>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31" name="Text Box 3"/>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32" name="Text Box 4"/>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33" name="Text Box 1"/>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34" name="Text Box 2"/>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35" name="Text Box 3"/>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6</xdr:row>
      <xdr:rowOff>0</xdr:rowOff>
    </xdr:from>
    <xdr:ext cx="76200" cy="581025"/>
    <xdr:sp fLocksText="0">
      <xdr:nvSpPr>
        <xdr:cNvPr id="36" name="Text Box 4"/>
        <xdr:cNvSpPr txBox="1">
          <a:spLocks noChangeArrowheads="1"/>
        </xdr:cNvSpPr>
      </xdr:nvSpPr>
      <xdr:spPr>
        <a:xfrm>
          <a:off x="3514725" y="3200400"/>
          <a:ext cx="7620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125"/>
  <sheetViews>
    <sheetView tabSelected="1" zoomScalePageLayoutView="0" workbookViewId="0" topLeftCell="A45">
      <selection activeCell="F59" sqref="F59"/>
    </sheetView>
  </sheetViews>
  <sheetFormatPr defaultColWidth="9.140625" defaultRowHeight="15"/>
  <cols>
    <col min="1" max="1" width="3.140625" style="25" customWidth="1"/>
    <col min="2" max="2" width="4.7109375" style="79" customWidth="1"/>
    <col min="3" max="3" width="24.140625" style="1" customWidth="1"/>
    <col min="4" max="4" width="7.421875" style="27" customWidth="1"/>
    <col min="5" max="5" width="5.421875" style="2" customWidth="1"/>
    <col min="6" max="6" width="7.8515625" style="9" customWidth="1"/>
    <col min="7" max="7" width="11.140625" style="2" customWidth="1"/>
    <col min="8" max="8" width="7.00390625" style="2" customWidth="1"/>
    <col min="9" max="9" width="6.28125" style="2" customWidth="1"/>
    <col min="10" max="10" width="15.00390625" style="3" customWidth="1"/>
    <col min="11" max="11" width="29.28125" style="5" customWidth="1"/>
    <col min="12" max="12" width="29.28125" style="23" customWidth="1"/>
    <col min="13" max="13" width="26.7109375" style="1" customWidth="1"/>
    <col min="14" max="14" width="17.00390625" style="4" customWidth="1"/>
    <col min="15" max="15" width="9.140625" style="1" customWidth="1"/>
    <col min="16" max="16" width="12.421875" style="1" bestFit="1" customWidth="1"/>
    <col min="17" max="16384" width="9.140625" style="1" customWidth="1"/>
  </cols>
  <sheetData>
    <row r="1" spans="1:14" s="7" customFormat="1" ht="93" customHeight="1">
      <c r="A1" s="212" t="s">
        <v>109</v>
      </c>
      <c r="B1" s="212"/>
      <c r="C1" s="212"/>
      <c r="D1" s="212"/>
      <c r="E1" s="212"/>
      <c r="F1" s="212"/>
      <c r="G1" s="212"/>
      <c r="H1" s="212"/>
      <c r="I1" s="212"/>
      <c r="J1" s="212"/>
      <c r="K1" s="10"/>
      <c r="L1" s="23"/>
      <c r="N1" s="11"/>
    </row>
    <row r="2" spans="1:14" s="7" customFormat="1" ht="37.5" customHeight="1">
      <c r="A2" s="211" t="s">
        <v>143</v>
      </c>
      <c r="B2" s="211"/>
      <c r="C2" s="211"/>
      <c r="D2" s="211"/>
      <c r="E2" s="211"/>
      <c r="F2" s="211"/>
      <c r="G2" s="211"/>
      <c r="H2" s="211"/>
      <c r="I2" s="211"/>
      <c r="J2" s="211"/>
      <c r="K2" s="10"/>
      <c r="L2" s="23"/>
      <c r="N2" s="11"/>
    </row>
    <row r="3" spans="1:14" s="7" customFormat="1" ht="18" customHeight="1">
      <c r="A3" s="216" t="s">
        <v>2</v>
      </c>
      <c r="B3" s="216" t="s">
        <v>27</v>
      </c>
      <c r="C3" s="213" t="s">
        <v>8</v>
      </c>
      <c r="D3" s="213" t="s">
        <v>11</v>
      </c>
      <c r="E3" s="214" t="s">
        <v>3</v>
      </c>
      <c r="F3" s="215" t="s">
        <v>4</v>
      </c>
      <c r="G3" s="215"/>
      <c r="H3" s="215"/>
      <c r="I3" s="215"/>
      <c r="J3" s="215"/>
      <c r="K3" s="10"/>
      <c r="L3" s="23"/>
      <c r="N3" s="11"/>
    </row>
    <row r="4" spans="1:14" s="7" customFormat="1" ht="64.5" customHeight="1">
      <c r="A4" s="216"/>
      <c r="B4" s="216"/>
      <c r="C4" s="213"/>
      <c r="D4" s="213"/>
      <c r="E4" s="214"/>
      <c r="F4" s="12" t="s">
        <v>5</v>
      </c>
      <c r="G4" s="13" t="s">
        <v>6</v>
      </c>
      <c r="H4" s="14" t="s">
        <v>9</v>
      </c>
      <c r="I4" s="14" t="s">
        <v>10</v>
      </c>
      <c r="J4" s="15" t="s">
        <v>7</v>
      </c>
      <c r="K4" s="10"/>
      <c r="L4" s="22" t="s">
        <v>41</v>
      </c>
      <c r="M4" s="6" t="s">
        <v>12</v>
      </c>
      <c r="N4" s="11"/>
    </row>
    <row r="5" spans="1:14" s="7" customFormat="1" ht="19.5" customHeight="1">
      <c r="A5" s="24">
        <v>1</v>
      </c>
      <c r="B5" s="76">
        <v>1</v>
      </c>
      <c r="C5" s="16" t="s">
        <v>13</v>
      </c>
      <c r="D5" s="26" t="s">
        <v>14</v>
      </c>
      <c r="E5" s="17">
        <v>4</v>
      </c>
      <c r="F5" s="18">
        <v>5</v>
      </c>
      <c r="G5" s="19" t="s">
        <v>15</v>
      </c>
      <c r="H5" s="20">
        <v>7</v>
      </c>
      <c r="I5" s="20">
        <v>8</v>
      </c>
      <c r="J5" s="21" t="s">
        <v>16</v>
      </c>
      <c r="K5" s="10"/>
      <c r="L5" s="23"/>
      <c r="M5" s="8"/>
      <c r="N5" s="11"/>
    </row>
    <row r="6" spans="1:14" s="7" customFormat="1" ht="19.5" customHeight="1">
      <c r="A6" s="225" t="s">
        <v>119</v>
      </c>
      <c r="B6" s="226"/>
      <c r="C6" s="226"/>
      <c r="D6" s="226"/>
      <c r="E6" s="226"/>
      <c r="F6" s="226"/>
      <c r="G6" s="226"/>
      <c r="H6" s="226"/>
      <c r="I6" s="227"/>
      <c r="J6" s="21"/>
      <c r="K6" s="10"/>
      <c r="L6" s="23"/>
      <c r="M6" s="8"/>
      <c r="N6" s="11"/>
    </row>
    <row r="7" spans="1:11" s="31" customFormat="1" ht="36" customHeight="1">
      <c r="A7" s="28">
        <v>1</v>
      </c>
      <c r="B7" s="77">
        <v>95</v>
      </c>
      <c r="C7" s="209" t="s">
        <v>114</v>
      </c>
      <c r="D7" s="209"/>
      <c r="E7" s="209"/>
      <c r="F7" s="209"/>
      <c r="G7" s="209"/>
      <c r="H7" s="209"/>
      <c r="I7" s="28"/>
      <c r="J7" s="29">
        <f>SUM(J8:J22)</f>
        <v>431119000</v>
      </c>
      <c r="K7" s="46">
        <f aca="true" t="shared" si="0" ref="K7:K19">ROUND(F7*G7*H7*I7,-3)</f>
        <v>0</v>
      </c>
    </row>
    <row r="8" spans="1:11" s="31" customFormat="1" ht="110.25">
      <c r="A8" s="32"/>
      <c r="B8" s="78"/>
      <c r="C8" s="33" t="s">
        <v>99</v>
      </c>
      <c r="D8" s="34" t="s">
        <v>98</v>
      </c>
      <c r="E8" s="35" t="s">
        <v>103</v>
      </c>
      <c r="F8" s="40">
        <v>149.4</v>
      </c>
      <c r="G8" s="36">
        <v>33000</v>
      </c>
      <c r="H8" s="37">
        <v>1</v>
      </c>
      <c r="I8" s="38">
        <v>1</v>
      </c>
      <c r="J8" s="39">
        <f>ROUND(F8*G8*H8*I8,-3)</f>
        <v>4930000</v>
      </c>
      <c r="K8" s="30">
        <f t="shared" si="0"/>
        <v>4930000</v>
      </c>
    </row>
    <row r="9" spans="1:11" s="31" customFormat="1" ht="31.5">
      <c r="A9" s="32"/>
      <c r="B9" s="78"/>
      <c r="C9" s="33" t="s">
        <v>100</v>
      </c>
      <c r="D9" s="167" t="s">
        <v>117</v>
      </c>
      <c r="E9" s="35" t="s">
        <v>103</v>
      </c>
      <c r="F9" s="40">
        <v>149.4</v>
      </c>
      <c r="G9" s="36">
        <v>2484000</v>
      </c>
      <c r="H9" s="37">
        <v>0.5</v>
      </c>
      <c r="I9" s="38">
        <v>1</v>
      </c>
      <c r="J9" s="39">
        <f>ROUND(F9*G9*H9*I9,-3)</f>
        <v>185555000</v>
      </c>
      <c r="K9" s="30">
        <f t="shared" si="0"/>
        <v>185555000</v>
      </c>
    </row>
    <row r="10" spans="1:11" s="31" customFormat="1" ht="94.5">
      <c r="A10" s="28"/>
      <c r="B10" s="77"/>
      <c r="C10" s="64" t="s">
        <v>52</v>
      </c>
      <c r="D10" s="41" t="s">
        <v>47</v>
      </c>
      <c r="E10" s="42" t="s">
        <v>104</v>
      </c>
      <c r="F10" s="66">
        <f>5.2*10.25</f>
        <v>53.300000000000004</v>
      </c>
      <c r="G10" s="43">
        <v>3371000</v>
      </c>
      <c r="H10" s="52">
        <v>0.8</v>
      </c>
      <c r="I10" s="49">
        <v>1.148</v>
      </c>
      <c r="J10" s="55">
        <f>ROUND((F10*G10*H10*I10),-3)</f>
        <v>165013000</v>
      </c>
      <c r="K10" s="46">
        <f t="shared" si="0"/>
        <v>165013000</v>
      </c>
    </row>
    <row r="11" spans="1:11" s="31" customFormat="1" ht="47.25">
      <c r="A11" s="28"/>
      <c r="B11" s="77"/>
      <c r="C11" s="74" t="s">
        <v>96</v>
      </c>
      <c r="D11" s="48" t="s">
        <v>20</v>
      </c>
      <c r="E11" s="54" t="s">
        <v>43</v>
      </c>
      <c r="F11" s="66">
        <f>0.31*0.31*1.45*2</f>
        <v>0.27869</v>
      </c>
      <c r="G11" s="59">
        <v>2339000</v>
      </c>
      <c r="H11" s="52">
        <v>1</v>
      </c>
      <c r="I11" s="49">
        <v>1.148</v>
      </c>
      <c r="J11" s="55">
        <f>ROUND((F11*G11*H11*I11),-3)</f>
        <v>748000</v>
      </c>
      <c r="K11" s="46">
        <f t="shared" si="0"/>
        <v>748000</v>
      </c>
    </row>
    <row r="12" spans="1:11" s="31" customFormat="1" ht="47.25">
      <c r="A12" s="28"/>
      <c r="B12" s="77"/>
      <c r="C12" s="64" t="s">
        <v>53</v>
      </c>
      <c r="D12" s="51" t="s">
        <v>48</v>
      </c>
      <c r="E12" s="67" t="s">
        <v>107</v>
      </c>
      <c r="F12" s="68">
        <f>6.55*1.1+2.6*1.4</f>
        <v>10.844999999999999</v>
      </c>
      <c r="G12" s="53">
        <v>792000</v>
      </c>
      <c r="H12" s="69">
        <v>1</v>
      </c>
      <c r="I12" s="61">
        <v>1.148</v>
      </c>
      <c r="J12" s="70">
        <f>ROUND(F12*G12*H12*I12,-3)</f>
        <v>9860000</v>
      </c>
      <c r="K12" s="53">
        <f t="shared" si="0"/>
        <v>9860000</v>
      </c>
    </row>
    <row r="13" spans="1:11" s="31" customFormat="1" ht="47.25">
      <c r="A13" s="28"/>
      <c r="B13" s="77"/>
      <c r="C13" s="64" t="s">
        <v>54</v>
      </c>
      <c r="D13" s="48" t="s">
        <v>24</v>
      </c>
      <c r="E13" s="54" t="s">
        <v>43</v>
      </c>
      <c r="F13" s="66">
        <f>2.35*0.3*0.2*3</f>
        <v>0.42299999999999993</v>
      </c>
      <c r="G13" s="59">
        <v>1000000</v>
      </c>
      <c r="H13" s="52">
        <v>1</v>
      </c>
      <c r="I13" s="49">
        <v>1.148</v>
      </c>
      <c r="J13" s="55">
        <f>ROUND((F13*G13*H13*I13),-3)</f>
        <v>486000</v>
      </c>
      <c r="K13" s="46">
        <f t="shared" si="0"/>
        <v>486000</v>
      </c>
    </row>
    <row r="14" spans="1:11" s="31" customFormat="1" ht="33.75">
      <c r="A14" s="28"/>
      <c r="B14" s="77"/>
      <c r="C14" s="64" t="s">
        <v>55</v>
      </c>
      <c r="D14" s="51" t="s">
        <v>42</v>
      </c>
      <c r="E14" s="67" t="s">
        <v>107</v>
      </c>
      <c r="F14" s="72">
        <f>5.1*10</f>
        <v>51</v>
      </c>
      <c r="G14" s="53">
        <v>215000</v>
      </c>
      <c r="H14" s="69">
        <v>1</v>
      </c>
      <c r="I14" s="61">
        <v>1.148</v>
      </c>
      <c r="J14" s="70">
        <f>ROUND(F14*G14*H14*I14,-3)</f>
        <v>12588000</v>
      </c>
      <c r="K14" s="53">
        <f t="shared" si="0"/>
        <v>12588000</v>
      </c>
    </row>
    <row r="15" spans="1:11" s="31" customFormat="1" ht="47.25">
      <c r="A15" s="28"/>
      <c r="B15" s="77"/>
      <c r="C15" s="64" t="s">
        <v>56</v>
      </c>
      <c r="D15" s="48" t="s">
        <v>25</v>
      </c>
      <c r="E15" s="42" t="s">
        <v>104</v>
      </c>
      <c r="F15" s="66">
        <f>2.2*1.2+0.6*1+5.8*1.25</f>
        <v>10.49</v>
      </c>
      <c r="G15" s="60">
        <v>339000</v>
      </c>
      <c r="H15" s="52">
        <v>1</v>
      </c>
      <c r="I15" s="49">
        <v>1.148</v>
      </c>
      <c r="J15" s="55">
        <f aca="true" t="shared" si="1" ref="J15:J22">ROUND((F15*G15*H15*I15),-3)</f>
        <v>4082000</v>
      </c>
      <c r="K15" s="46">
        <f t="shared" si="0"/>
        <v>4082000</v>
      </c>
    </row>
    <row r="16" spans="1:11" s="31" customFormat="1" ht="63">
      <c r="A16" s="28"/>
      <c r="B16" s="77"/>
      <c r="C16" s="64" t="s">
        <v>57</v>
      </c>
      <c r="D16" s="48" t="s">
        <v>30</v>
      </c>
      <c r="E16" s="65" t="s">
        <v>18</v>
      </c>
      <c r="F16" s="66">
        <f>7.9*4.9</f>
        <v>38.71000000000001</v>
      </c>
      <c r="G16" s="60">
        <v>527000</v>
      </c>
      <c r="H16" s="52">
        <v>0.8</v>
      </c>
      <c r="I16" s="49">
        <v>1.148</v>
      </c>
      <c r="J16" s="55">
        <f t="shared" si="1"/>
        <v>18736000</v>
      </c>
      <c r="K16" s="46">
        <f t="shared" si="0"/>
        <v>18736000</v>
      </c>
    </row>
    <row r="17" spans="1:11" s="31" customFormat="1" ht="22.5">
      <c r="A17" s="28"/>
      <c r="B17" s="77"/>
      <c r="C17" s="64" t="s">
        <v>58</v>
      </c>
      <c r="D17" s="57" t="s">
        <v>40</v>
      </c>
      <c r="E17" s="54" t="s">
        <v>44</v>
      </c>
      <c r="F17" s="66">
        <v>3</v>
      </c>
      <c r="G17" s="59">
        <v>1018000</v>
      </c>
      <c r="H17" s="52">
        <v>1</v>
      </c>
      <c r="I17" s="49">
        <v>1.148</v>
      </c>
      <c r="J17" s="55">
        <f t="shared" si="1"/>
        <v>3506000</v>
      </c>
      <c r="K17" s="46">
        <f t="shared" si="0"/>
        <v>3506000</v>
      </c>
    </row>
    <row r="18" spans="1:11" s="31" customFormat="1" ht="33.75">
      <c r="A18" s="28"/>
      <c r="B18" s="77"/>
      <c r="C18" s="64" t="s">
        <v>59</v>
      </c>
      <c r="D18" s="50" t="s">
        <v>31</v>
      </c>
      <c r="E18" s="42" t="s">
        <v>104</v>
      </c>
      <c r="F18" s="66">
        <f>3*0.6</f>
        <v>1.7999999999999998</v>
      </c>
      <c r="G18" s="59">
        <v>453000</v>
      </c>
      <c r="H18" s="52">
        <v>0.8</v>
      </c>
      <c r="I18" s="49">
        <v>1.148</v>
      </c>
      <c r="J18" s="55">
        <f t="shared" si="1"/>
        <v>749000</v>
      </c>
      <c r="K18" s="46">
        <f t="shared" si="0"/>
        <v>749000</v>
      </c>
    </row>
    <row r="19" spans="1:11" s="31" customFormat="1" ht="33.75">
      <c r="A19" s="28"/>
      <c r="B19" s="77"/>
      <c r="C19" s="64" t="s">
        <v>60</v>
      </c>
      <c r="D19" s="56" t="s">
        <v>37</v>
      </c>
      <c r="E19" s="42" t="s">
        <v>1</v>
      </c>
      <c r="F19" s="66">
        <v>50</v>
      </c>
      <c r="G19" s="59">
        <v>28000</v>
      </c>
      <c r="H19" s="52">
        <v>1</v>
      </c>
      <c r="I19" s="49">
        <v>1.148</v>
      </c>
      <c r="J19" s="55">
        <f t="shared" si="1"/>
        <v>1607000</v>
      </c>
      <c r="K19" s="46">
        <f t="shared" si="0"/>
        <v>1607000</v>
      </c>
    </row>
    <row r="20" spans="1:11" s="180" customFormat="1" ht="47.25">
      <c r="A20" s="47"/>
      <c r="B20" s="47"/>
      <c r="C20" s="160" t="s">
        <v>115</v>
      </c>
      <c r="D20" s="56" t="s">
        <v>113</v>
      </c>
      <c r="E20" s="161" t="s">
        <v>110</v>
      </c>
      <c r="F20" s="162">
        <v>6</v>
      </c>
      <c r="G20" s="163">
        <v>3000000</v>
      </c>
      <c r="H20" s="164">
        <v>1</v>
      </c>
      <c r="I20" s="165">
        <v>1</v>
      </c>
      <c r="J20" s="166">
        <f t="shared" si="1"/>
        <v>18000000</v>
      </c>
      <c r="K20" s="185">
        <f>ROUND(F20*G20*H20*I20,-3)</f>
        <v>18000000</v>
      </c>
    </row>
    <row r="21" spans="1:11" s="180" customFormat="1" ht="33.75">
      <c r="A21" s="47"/>
      <c r="B21" s="47"/>
      <c r="C21" s="160" t="s">
        <v>118</v>
      </c>
      <c r="D21" s="56" t="s">
        <v>111</v>
      </c>
      <c r="E21" s="161" t="s">
        <v>112</v>
      </c>
      <c r="F21" s="162">
        <v>1</v>
      </c>
      <c r="G21" s="163">
        <v>5000000</v>
      </c>
      <c r="H21" s="164">
        <v>1</v>
      </c>
      <c r="I21" s="165">
        <v>1</v>
      </c>
      <c r="J21" s="166">
        <f t="shared" si="1"/>
        <v>5000000</v>
      </c>
      <c r="K21" s="185">
        <f>ROUND(F21*G21*H21*I21,-3)</f>
        <v>5000000</v>
      </c>
    </row>
    <row r="22" spans="1:11" s="31" customFormat="1" ht="33.75">
      <c r="A22" s="28"/>
      <c r="B22" s="77"/>
      <c r="C22" s="64" t="s">
        <v>49</v>
      </c>
      <c r="D22" s="56" t="s">
        <v>38</v>
      </c>
      <c r="E22" s="42" t="s">
        <v>46</v>
      </c>
      <c r="F22" s="66">
        <v>1</v>
      </c>
      <c r="G22" s="59">
        <v>226000</v>
      </c>
      <c r="H22" s="52">
        <v>1</v>
      </c>
      <c r="I22" s="49">
        <v>1.148</v>
      </c>
      <c r="J22" s="55">
        <f t="shared" si="1"/>
        <v>259000</v>
      </c>
      <c r="K22" s="46">
        <f>ROUND(F22*G22*H22*I22,-3)</f>
        <v>259000</v>
      </c>
    </row>
    <row r="23" spans="1:12" s="180" customFormat="1" ht="33.75" customHeight="1">
      <c r="A23" s="174">
        <v>2</v>
      </c>
      <c r="B23" s="175">
        <v>97</v>
      </c>
      <c r="C23" s="210" t="s">
        <v>116</v>
      </c>
      <c r="D23" s="210"/>
      <c r="E23" s="210"/>
      <c r="F23" s="210"/>
      <c r="G23" s="210"/>
      <c r="H23" s="210"/>
      <c r="I23" s="176"/>
      <c r="J23" s="177">
        <f>SUM(J24:J60)</f>
        <v>860948000</v>
      </c>
      <c r="K23" s="181">
        <f aca="true" t="shared" si="2" ref="K23:K60">ROUND(F23*G23*H23*I23,-3)</f>
        <v>0</v>
      </c>
      <c r="L23" s="179"/>
    </row>
    <row r="24" spans="1:11" s="180" customFormat="1" ht="69" customHeight="1">
      <c r="A24" s="174"/>
      <c r="B24" s="175"/>
      <c r="C24" s="193" t="s">
        <v>108</v>
      </c>
      <c r="D24" s="167" t="s">
        <v>98</v>
      </c>
      <c r="E24" s="194" t="s">
        <v>103</v>
      </c>
      <c r="F24" s="195">
        <v>199.2</v>
      </c>
      <c r="G24" s="196">
        <v>3830000</v>
      </c>
      <c r="H24" s="197">
        <v>0.495</v>
      </c>
      <c r="I24" s="198">
        <v>1.15</v>
      </c>
      <c r="J24" s="182">
        <f>ROUND(F24*G24*H24*I24,-3)</f>
        <v>434301000</v>
      </c>
      <c r="K24" s="178">
        <f t="shared" si="2"/>
        <v>434301000</v>
      </c>
    </row>
    <row r="25" spans="1:11" s="180" customFormat="1" ht="47.25">
      <c r="A25" s="174"/>
      <c r="B25" s="175"/>
      <c r="C25" s="186" t="s">
        <v>61</v>
      </c>
      <c r="D25" s="56" t="s">
        <v>20</v>
      </c>
      <c r="E25" s="42" t="s">
        <v>43</v>
      </c>
      <c r="F25" s="187">
        <f>0.35*0.35*1.7*2</f>
        <v>0.4164999999999999</v>
      </c>
      <c r="G25" s="62">
        <v>2339000</v>
      </c>
      <c r="H25" s="188">
        <v>1</v>
      </c>
      <c r="I25" s="183">
        <v>1.148</v>
      </c>
      <c r="J25" s="45">
        <f aca="true" t="shared" si="3" ref="J25:J33">ROUND((F25*G25*H25*I25),-3)</f>
        <v>1118000</v>
      </c>
      <c r="K25" s="181">
        <f t="shared" si="2"/>
        <v>1118000</v>
      </c>
    </row>
    <row r="26" spans="1:11" s="180" customFormat="1" ht="33.75">
      <c r="A26" s="174"/>
      <c r="B26" s="175"/>
      <c r="C26" s="186" t="s">
        <v>62</v>
      </c>
      <c r="D26" s="56" t="s">
        <v>24</v>
      </c>
      <c r="E26" s="42" t="s">
        <v>106</v>
      </c>
      <c r="F26" s="187">
        <f>1.5*1.7*0.15</f>
        <v>0.38249999999999995</v>
      </c>
      <c r="G26" s="63">
        <v>1000000</v>
      </c>
      <c r="H26" s="188">
        <v>1</v>
      </c>
      <c r="I26" s="183">
        <v>1.148</v>
      </c>
      <c r="J26" s="45">
        <f t="shared" si="3"/>
        <v>439000</v>
      </c>
      <c r="K26" s="181">
        <f t="shared" si="2"/>
        <v>439000</v>
      </c>
    </row>
    <row r="27" spans="1:11" s="180" customFormat="1" ht="33.75">
      <c r="A27" s="174"/>
      <c r="B27" s="175"/>
      <c r="C27" s="186" t="s">
        <v>63</v>
      </c>
      <c r="D27" s="56" t="s">
        <v>50</v>
      </c>
      <c r="E27" s="42" t="s">
        <v>104</v>
      </c>
      <c r="F27" s="187">
        <f>1.8*1.8</f>
        <v>3.24</v>
      </c>
      <c r="G27" s="62">
        <v>679000</v>
      </c>
      <c r="H27" s="188">
        <v>1</v>
      </c>
      <c r="I27" s="183">
        <v>1.148</v>
      </c>
      <c r="J27" s="45">
        <f t="shared" si="3"/>
        <v>2526000</v>
      </c>
      <c r="K27" s="181">
        <f t="shared" si="2"/>
        <v>2526000</v>
      </c>
    </row>
    <row r="28" spans="1:11" s="180" customFormat="1" ht="22.5">
      <c r="A28" s="174"/>
      <c r="B28" s="175"/>
      <c r="C28" s="186" t="s">
        <v>64</v>
      </c>
      <c r="D28" s="199" t="s">
        <v>40</v>
      </c>
      <c r="E28" s="42" t="s">
        <v>44</v>
      </c>
      <c r="F28" s="187">
        <v>2</v>
      </c>
      <c r="G28" s="62">
        <v>1018000</v>
      </c>
      <c r="H28" s="188">
        <v>1</v>
      </c>
      <c r="I28" s="183">
        <v>1.148</v>
      </c>
      <c r="J28" s="45">
        <f t="shared" si="3"/>
        <v>2337000</v>
      </c>
      <c r="K28" s="181">
        <f t="shared" si="2"/>
        <v>2337000</v>
      </c>
    </row>
    <row r="29" spans="1:11" s="180" customFormat="1" ht="30" customHeight="1">
      <c r="A29" s="174"/>
      <c r="B29" s="175"/>
      <c r="C29" s="186" t="s">
        <v>65</v>
      </c>
      <c r="D29" s="56" t="s">
        <v>24</v>
      </c>
      <c r="E29" s="42" t="s">
        <v>43</v>
      </c>
      <c r="F29" s="187">
        <f>2*2*0.9</f>
        <v>3.6</v>
      </c>
      <c r="G29" s="62">
        <v>1000000</v>
      </c>
      <c r="H29" s="188">
        <v>1</v>
      </c>
      <c r="I29" s="183">
        <v>1.148</v>
      </c>
      <c r="J29" s="45">
        <f t="shared" si="3"/>
        <v>4133000</v>
      </c>
      <c r="K29" s="181">
        <f t="shared" si="2"/>
        <v>4133000</v>
      </c>
    </row>
    <row r="30" spans="1:11" s="180" customFormat="1" ht="33.75">
      <c r="A30" s="174"/>
      <c r="B30" s="175"/>
      <c r="C30" s="186" t="s">
        <v>66</v>
      </c>
      <c r="D30" s="56" t="s">
        <v>22</v>
      </c>
      <c r="E30" s="189" t="s">
        <v>18</v>
      </c>
      <c r="F30" s="187">
        <f>2*2</f>
        <v>4</v>
      </c>
      <c r="G30" s="62">
        <v>453000</v>
      </c>
      <c r="H30" s="188">
        <v>1</v>
      </c>
      <c r="I30" s="183">
        <v>1.148</v>
      </c>
      <c r="J30" s="45">
        <f t="shared" si="3"/>
        <v>2080000</v>
      </c>
      <c r="K30" s="181">
        <f t="shared" si="2"/>
        <v>2080000</v>
      </c>
    </row>
    <row r="31" spans="1:11" s="180" customFormat="1" ht="33.75">
      <c r="A31" s="174"/>
      <c r="B31" s="175"/>
      <c r="C31" s="186" t="s">
        <v>67</v>
      </c>
      <c r="D31" s="56" t="s">
        <v>25</v>
      </c>
      <c r="E31" s="42" t="s">
        <v>104</v>
      </c>
      <c r="F31" s="187">
        <f>4</f>
        <v>4</v>
      </c>
      <c r="G31" s="184">
        <v>339000</v>
      </c>
      <c r="H31" s="188">
        <v>1</v>
      </c>
      <c r="I31" s="183">
        <v>1.148</v>
      </c>
      <c r="J31" s="45">
        <f t="shared" si="3"/>
        <v>1557000</v>
      </c>
      <c r="K31" s="181">
        <f t="shared" si="2"/>
        <v>1557000</v>
      </c>
    </row>
    <row r="32" spans="1:11" s="180" customFormat="1" ht="33.75">
      <c r="A32" s="174"/>
      <c r="B32" s="175"/>
      <c r="C32" s="186" t="s">
        <v>68</v>
      </c>
      <c r="D32" s="56" t="s">
        <v>26</v>
      </c>
      <c r="E32" s="189" t="s">
        <v>18</v>
      </c>
      <c r="F32" s="187">
        <f>1*1.5*2</f>
        <v>3</v>
      </c>
      <c r="G32" s="62">
        <v>236000</v>
      </c>
      <c r="H32" s="188">
        <v>1</v>
      </c>
      <c r="I32" s="183">
        <v>1.148</v>
      </c>
      <c r="J32" s="45">
        <f t="shared" si="3"/>
        <v>813000</v>
      </c>
      <c r="K32" s="181">
        <f t="shared" si="2"/>
        <v>813000</v>
      </c>
    </row>
    <row r="33" spans="1:11" s="180" customFormat="1" ht="33.75">
      <c r="A33" s="174"/>
      <c r="B33" s="175"/>
      <c r="C33" s="186" t="s">
        <v>69</v>
      </c>
      <c r="D33" s="56" t="s">
        <v>91</v>
      </c>
      <c r="E33" s="189" t="s">
        <v>18</v>
      </c>
      <c r="F33" s="187">
        <f>2*1.5</f>
        <v>3</v>
      </c>
      <c r="G33" s="62">
        <f>226000</f>
        <v>226000</v>
      </c>
      <c r="H33" s="188">
        <v>1</v>
      </c>
      <c r="I33" s="183">
        <v>1.148</v>
      </c>
      <c r="J33" s="45">
        <f t="shared" si="3"/>
        <v>778000</v>
      </c>
      <c r="K33" s="181">
        <f t="shared" si="2"/>
        <v>778000</v>
      </c>
    </row>
    <row r="34" spans="1:11" s="180" customFormat="1" ht="33.75">
      <c r="A34" s="174"/>
      <c r="B34" s="175"/>
      <c r="C34" s="186" t="s">
        <v>70</v>
      </c>
      <c r="D34" s="56" t="s">
        <v>48</v>
      </c>
      <c r="E34" s="189" t="s">
        <v>107</v>
      </c>
      <c r="F34" s="192">
        <f>5*1.2+4.2*0.6</f>
        <v>8.52</v>
      </c>
      <c r="G34" s="62">
        <v>792000</v>
      </c>
      <c r="H34" s="188">
        <v>1</v>
      </c>
      <c r="I34" s="190">
        <v>1.148</v>
      </c>
      <c r="J34" s="71">
        <f>ROUND(F34*G34*H34*I34,-3)</f>
        <v>7747000</v>
      </c>
      <c r="K34" s="62">
        <f t="shared" si="2"/>
        <v>7747000</v>
      </c>
    </row>
    <row r="35" spans="1:11" s="180" customFormat="1" ht="33.75">
      <c r="A35" s="174"/>
      <c r="B35" s="175"/>
      <c r="C35" s="186" t="s">
        <v>71</v>
      </c>
      <c r="D35" s="56" t="s">
        <v>42</v>
      </c>
      <c r="E35" s="189" t="s">
        <v>107</v>
      </c>
      <c r="F35" s="191">
        <f>4.9*4.15</f>
        <v>20.335000000000004</v>
      </c>
      <c r="G35" s="62">
        <v>215000</v>
      </c>
      <c r="H35" s="188">
        <v>1</v>
      </c>
      <c r="I35" s="190">
        <v>1.148</v>
      </c>
      <c r="J35" s="71">
        <f>ROUND(F35*G35*H35*I35,-3)</f>
        <v>5019000</v>
      </c>
      <c r="K35" s="62">
        <f t="shared" si="2"/>
        <v>5019000</v>
      </c>
    </row>
    <row r="36" spans="1:11" s="180" customFormat="1" ht="94.5">
      <c r="A36" s="174"/>
      <c r="B36" s="175"/>
      <c r="C36" s="186" t="s">
        <v>72</v>
      </c>
      <c r="D36" s="41" t="s">
        <v>47</v>
      </c>
      <c r="E36" s="42" t="s">
        <v>104</v>
      </c>
      <c r="F36" s="187">
        <f>4.8*13.68+1.3*2.28</f>
        <v>68.628</v>
      </c>
      <c r="G36" s="43">
        <v>3371000</v>
      </c>
      <c r="H36" s="188">
        <v>1</v>
      </c>
      <c r="I36" s="183">
        <v>1.148</v>
      </c>
      <c r="J36" s="45">
        <f>ROUND((F36*G36*H36*I36),-3)</f>
        <v>265584000</v>
      </c>
      <c r="K36" s="181">
        <f t="shared" si="2"/>
        <v>265584000</v>
      </c>
    </row>
    <row r="37" spans="1:11" s="180" customFormat="1" ht="31.5">
      <c r="A37" s="174"/>
      <c r="B37" s="175"/>
      <c r="C37" s="186" t="s">
        <v>73</v>
      </c>
      <c r="D37" s="41" t="s">
        <v>47</v>
      </c>
      <c r="E37" s="42" t="s">
        <v>104</v>
      </c>
      <c r="F37" s="187">
        <f>2.4*2.35</f>
        <v>5.64</v>
      </c>
      <c r="G37" s="43">
        <v>3371000</v>
      </c>
      <c r="H37" s="188">
        <v>1</v>
      </c>
      <c r="I37" s="183">
        <v>1.148</v>
      </c>
      <c r="J37" s="45">
        <f>ROUND((F37*G37*H37*I37),-3)</f>
        <v>21826000</v>
      </c>
      <c r="K37" s="181">
        <f t="shared" si="2"/>
        <v>21826000</v>
      </c>
    </row>
    <row r="38" spans="1:11" s="180" customFormat="1" ht="47.25">
      <c r="A38" s="174"/>
      <c r="B38" s="175"/>
      <c r="C38" s="186" t="s">
        <v>74</v>
      </c>
      <c r="D38" s="56" t="s">
        <v>25</v>
      </c>
      <c r="E38" s="42" t="s">
        <v>104</v>
      </c>
      <c r="F38" s="187">
        <f>4.55*2.5+4.55*2.6+1.3*2.3+1.8*0.5</f>
        <v>27.094999999999995</v>
      </c>
      <c r="G38" s="184">
        <v>339000</v>
      </c>
      <c r="H38" s="188">
        <v>1</v>
      </c>
      <c r="I38" s="183">
        <v>1.148</v>
      </c>
      <c r="J38" s="45">
        <f>ROUND((F38*G38*H38*I38),-3)</f>
        <v>10545000</v>
      </c>
      <c r="K38" s="181">
        <f t="shared" si="2"/>
        <v>10545000</v>
      </c>
    </row>
    <row r="39" spans="1:11" s="180" customFormat="1" ht="31.5">
      <c r="A39" s="174"/>
      <c r="B39" s="175"/>
      <c r="C39" s="186" t="s">
        <v>75</v>
      </c>
      <c r="D39" s="56" t="s">
        <v>51</v>
      </c>
      <c r="E39" s="189" t="s">
        <v>18</v>
      </c>
      <c r="F39" s="187">
        <f>8.25*4.5</f>
        <v>37.125</v>
      </c>
      <c r="G39" s="62">
        <v>226000</v>
      </c>
      <c r="H39" s="188">
        <v>1</v>
      </c>
      <c r="I39" s="183">
        <v>1.148</v>
      </c>
      <c r="J39" s="45">
        <f>ROUND((F39*G39*H39*I39),-3)</f>
        <v>9632000</v>
      </c>
      <c r="K39" s="181">
        <f t="shared" si="2"/>
        <v>9632000</v>
      </c>
    </row>
    <row r="40" spans="1:11" s="180" customFormat="1" ht="33.75">
      <c r="A40" s="174"/>
      <c r="B40" s="175"/>
      <c r="C40" s="186" t="s">
        <v>76</v>
      </c>
      <c r="D40" s="56" t="s">
        <v>29</v>
      </c>
      <c r="E40" s="189" t="s">
        <v>18</v>
      </c>
      <c r="F40" s="187">
        <f>13.9*3</f>
        <v>41.7</v>
      </c>
      <c r="G40" s="43">
        <v>395000</v>
      </c>
      <c r="H40" s="188">
        <v>1</v>
      </c>
      <c r="I40" s="183">
        <v>1.148</v>
      </c>
      <c r="J40" s="45">
        <f>ROUND((F40*G40*H40*I40),-3)</f>
        <v>18909000</v>
      </c>
      <c r="K40" s="181">
        <f t="shared" si="2"/>
        <v>18909000</v>
      </c>
    </row>
    <row r="41" spans="1:11" s="180" customFormat="1" ht="33.75">
      <c r="A41" s="174"/>
      <c r="B41" s="175"/>
      <c r="C41" s="186" t="s">
        <v>77</v>
      </c>
      <c r="D41" s="56" t="s">
        <v>42</v>
      </c>
      <c r="E41" s="189" t="s">
        <v>107</v>
      </c>
      <c r="F41" s="187">
        <f>21*3+8.2*6.1</f>
        <v>113.02</v>
      </c>
      <c r="G41" s="62">
        <v>215000</v>
      </c>
      <c r="H41" s="188">
        <v>1</v>
      </c>
      <c r="I41" s="190">
        <v>1.148</v>
      </c>
      <c r="J41" s="71">
        <f>ROUND(F41*G41*H41*I41,-3)</f>
        <v>27896000</v>
      </c>
      <c r="K41" s="62">
        <f t="shared" si="2"/>
        <v>27896000</v>
      </c>
    </row>
    <row r="42" spans="1:11" s="180" customFormat="1" ht="45">
      <c r="A42" s="174"/>
      <c r="B42" s="175"/>
      <c r="C42" s="186" t="s">
        <v>78</v>
      </c>
      <c r="D42" s="56" t="s">
        <v>21</v>
      </c>
      <c r="E42" s="42" t="s">
        <v>106</v>
      </c>
      <c r="F42" s="187">
        <f>0.2*0.2*3*6</f>
        <v>0.7200000000000002</v>
      </c>
      <c r="G42" s="62">
        <v>2828000</v>
      </c>
      <c r="H42" s="188">
        <v>1</v>
      </c>
      <c r="I42" s="183">
        <v>1.148</v>
      </c>
      <c r="J42" s="45">
        <f>ROUND((F42*G42*H42*I42),-3)</f>
        <v>2338000</v>
      </c>
      <c r="K42" s="181">
        <f t="shared" si="2"/>
        <v>2338000</v>
      </c>
    </row>
    <row r="43" spans="1:12" s="180" customFormat="1" ht="33.75">
      <c r="A43" s="174"/>
      <c r="B43" s="175"/>
      <c r="C43" s="186" t="s">
        <v>79</v>
      </c>
      <c r="D43" s="73" t="s">
        <v>23</v>
      </c>
      <c r="E43" s="200" t="s">
        <v>105</v>
      </c>
      <c r="F43" s="117">
        <f>8.2*0.16*0.5*2</f>
        <v>1.3119999999999998</v>
      </c>
      <c r="G43" s="62">
        <v>2828000</v>
      </c>
      <c r="H43" s="188">
        <v>1</v>
      </c>
      <c r="I43" s="183">
        <v>1.148</v>
      </c>
      <c r="J43" s="45">
        <f>ROUND((F43*G43*H43*I43),-3)</f>
        <v>4259000</v>
      </c>
      <c r="K43" s="181">
        <f t="shared" si="2"/>
        <v>4259000</v>
      </c>
      <c r="L43" s="179"/>
    </row>
    <row r="44" spans="1:11" s="180" customFormat="1" ht="15.75">
      <c r="A44" s="174"/>
      <c r="B44" s="175"/>
      <c r="C44" s="186" t="s">
        <v>93</v>
      </c>
      <c r="D44" s="41" t="s">
        <v>39</v>
      </c>
      <c r="E44" s="42" t="s">
        <v>19</v>
      </c>
      <c r="F44" s="187">
        <v>2</v>
      </c>
      <c r="G44" s="62">
        <v>13630</v>
      </c>
      <c r="H44" s="188">
        <v>1</v>
      </c>
      <c r="I44" s="44">
        <v>1</v>
      </c>
      <c r="J44" s="45">
        <f>ROUND((F44*G44*H44*I44),-3)</f>
        <v>27000</v>
      </c>
      <c r="K44" s="181">
        <f t="shared" si="2"/>
        <v>27000</v>
      </c>
    </row>
    <row r="45" spans="1:11" s="180" customFormat="1" ht="15.75">
      <c r="A45" s="174"/>
      <c r="B45" s="175"/>
      <c r="C45" s="186" t="s">
        <v>94</v>
      </c>
      <c r="D45" s="41" t="s">
        <v>39</v>
      </c>
      <c r="E45" s="42" t="s">
        <v>19</v>
      </c>
      <c r="F45" s="187">
        <v>1</v>
      </c>
      <c r="G45" s="43">
        <v>13630</v>
      </c>
      <c r="H45" s="188">
        <v>1</v>
      </c>
      <c r="I45" s="44">
        <v>1</v>
      </c>
      <c r="J45" s="45">
        <f>ROUND((F45*G45*H45*I45),-3)</f>
        <v>14000</v>
      </c>
      <c r="K45" s="181">
        <f t="shared" si="2"/>
        <v>14000</v>
      </c>
    </row>
    <row r="46" spans="1:11" s="180" customFormat="1" ht="15.75">
      <c r="A46" s="174"/>
      <c r="B46" s="175"/>
      <c r="C46" s="186" t="s">
        <v>95</v>
      </c>
      <c r="D46" s="41" t="s">
        <v>39</v>
      </c>
      <c r="E46" s="42" t="s">
        <v>19</v>
      </c>
      <c r="F46" s="187">
        <v>2</v>
      </c>
      <c r="G46" s="62">
        <v>28120</v>
      </c>
      <c r="H46" s="188">
        <v>1</v>
      </c>
      <c r="I46" s="44">
        <v>1</v>
      </c>
      <c r="J46" s="45">
        <f>ROUND((F46*G46*H46*I46),-3)</f>
        <v>56000</v>
      </c>
      <c r="K46" s="181">
        <f t="shared" si="2"/>
        <v>56000</v>
      </c>
    </row>
    <row r="47" spans="1:11" s="180" customFormat="1" ht="15.75">
      <c r="A47" s="174"/>
      <c r="B47" s="175"/>
      <c r="C47" s="186" t="s">
        <v>80</v>
      </c>
      <c r="D47" s="41" t="s">
        <v>97</v>
      </c>
      <c r="E47" s="42" t="s">
        <v>19</v>
      </c>
      <c r="F47" s="187">
        <v>1</v>
      </c>
      <c r="G47" s="62">
        <v>44850</v>
      </c>
      <c r="H47" s="188">
        <v>1</v>
      </c>
      <c r="I47" s="44">
        <v>1</v>
      </c>
      <c r="J47" s="45">
        <f aca="true" t="shared" si="4" ref="J47:J59">ROUND((F47*G47*H47*I47),-3)</f>
        <v>45000</v>
      </c>
      <c r="K47" s="181">
        <f t="shared" si="2"/>
        <v>45000</v>
      </c>
    </row>
    <row r="48" spans="1:11" s="180" customFormat="1" ht="15.75">
      <c r="A48" s="174"/>
      <c r="B48" s="175"/>
      <c r="C48" s="186" t="s">
        <v>81</v>
      </c>
      <c r="D48" s="56" t="s">
        <v>32</v>
      </c>
      <c r="E48" s="42" t="s">
        <v>19</v>
      </c>
      <c r="F48" s="187">
        <v>1</v>
      </c>
      <c r="G48" s="62">
        <v>1065100</v>
      </c>
      <c r="H48" s="188">
        <v>1</v>
      </c>
      <c r="I48" s="44">
        <v>1</v>
      </c>
      <c r="J48" s="45">
        <f t="shared" si="4"/>
        <v>1065000</v>
      </c>
      <c r="K48" s="181">
        <f t="shared" si="2"/>
        <v>1065000</v>
      </c>
    </row>
    <row r="49" spans="1:11" s="180" customFormat="1" ht="15.75">
      <c r="A49" s="174"/>
      <c r="B49" s="175"/>
      <c r="C49" s="186" t="s">
        <v>82</v>
      </c>
      <c r="D49" s="56" t="s">
        <v>101</v>
      </c>
      <c r="E49" s="42" t="s">
        <v>19</v>
      </c>
      <c r="F49" s="187">
        <v>1</v>
      </c>
      <c r="G49" s="62">
        <v>40910</v>
      </c>
      <c r="H49" s="188">
        <v>1</v>
      </c>
      <c r="I49" s="44">
        <v>1</v>
      </c>
      <c r="J49" s="45">
        <f t="shared" si="4"/>
        <v>41000</v>
      </c>
      <c r="K49" s="181">
        <f t="shared" si="2"/>
        <v>41000</v>
      </c>
    </row>
    <row r="50" spans="1:12" s="180" customFormat="1" ht="15.75">
      <c r="A50" s="174"/>
      <c r="B50" s="175"/>
      <c r="C50" s="186" t="s">
        <v>83</v>
      </c>
      <c r="D50" s="56" t="s">
        <v>36</v>
      </c>
      <c r="E50" s="42" t="s">
        <v>19</v>
      </c>
      <c r="F50" s="187">
        <v>3</v>
      </c>
      <c r="G50" s="62">
        <v>12780</v>
      </c>
      <c r="H50" s="188">
        <v>1</v>
      </c>
      <c r="I50" s="44">
        <v>1</v>
      </c>
      <c r="J50" s="45">
        <f t="shared" si="4"/>
        <v>38000</v>
      </c>
      <c r="K50" s="181">
        <f t="shared" si="2"/>
        <v>38000</v>
      </c>
      <c r="L50" s="179"/>
    </row>
    <row r="51" spans="1:11" s="180" customFormat="1" ht="15.75">
      <c r="A51" s="174"/>
      <c r="B51" s="175"/>
      <c r="C51" s="186" t="s">
        <v>84</v>
      </c>
      <c r="D51" s="56" t="s">
        <v>102</v>
      </c>
      <c r="E51" s="42" t="s">
        <v>19</v>
      </c>
      <c r="F51" s="44">
        <v>3</v>
      </c>
      <c r="G51" s="62">
        <v>44850</v>
      </c>
      <c r="H51" s="188">
        <v>1</v>
      </c>
      <c r="I51" s="44">
        <v>1</v>
      </c>
      <c r="J51" s="45">
        <f t="shared" si="4"/>
        <v>135000</v>
      </c>
      <c r="K51" s="181">
        <f t="shared" si="2"/>
        <v>135000</v>
      </c>
    </row>
    <row r="52" spans="1:11" s="180" customFormat="1" ht="15.75">
      <c r="A52" s="174"/>
      <c r="B52" s="175"/>
      <c r="C52" s="186" t="s">
        <v>85</v>
      </c>
      <c r="D52" s="50" t="s">
        <v>33</v>
      </c>
      <c r="E52" s="42" t="s">
        <v>19</v>
      </c>
      <c r="F52" s="187">
        <v>15</v>
      </c>
      <c r="G52" s="62">
        <v>26730</v>
      </c>
      <c r="H52" s="188">
        <v>1</v>
      </c>
      <c r="I52" s="44">
        <v>1</v>
      </c>
      <c r="J52" s="45">
        <f t="shared" si="4"/>
        <v>401000</v>
      </c>
      <c r="K52" s="181">
        <f t="shared" si="2"/>
        <v>401000</v>
      </c>
    </row>
    <row r="53" spans="1:11" s="180" customFormat="1" ht="45">
      <c r="A53" s="174"/>
      <c r="B53" s="175"/>
      <c r="C53" s="186" t="s">
        <v>86</v>
      </c>
      <c r="D53" s="56" t="s">
        <v>28</v>
      </c>
      <c r="E53" s="42" t="s">
        <v>104</v>
      </c>
      <c r="F53" s="187">
        <f>2*2*2</f>
        <v>8</v>
      </c>
      <c r="G53" s="62">
        <v>156000</v>
      </c>
      <c r="H53" s="188">
        <v>1</v>
      </c>
      <c r="I53" s="183">
        <v>1.148</v>
      </c>
      <c r="J53" s="45">
        <f t="shared" si="4"/>
        <v>1433000</v>
      </c>
      <c r="K53" s="181">
        <f t="shared" si="2"/>
        <v>1433000</v>
      </c>
    </row>
    <row r="54" spans="1:11" s="180" customFormat="1" ht="33.75">
      <c r="A54" s="174"/>
      <c r="B54" s="175"/>
      <c r="C54" s="186" t="s">
        <v>87</v>
      </c>
      <c r="D54" s="56" t="s">
        <v>25</v>
      </c>
      <c r="E54" s="42" t="s">
        <v>104</v>
      </c>
      <c r="F54" s="187">
        <v>4.1</v>
      </c>
      <c r="G54" s="184">
        <v>339000</v>
      </c>
      <c r="H54" s="188">
        <v>1</v>
      </c>
      <c r="I54" s="183">
        <v>1.148</v>
      </c>
      <c r="J54" s="45">
        <f t="shared" si="4"/>
        <v>1596000</v>
      </c>
      <c r="K54" s="181">
        <f t="shared" si="2"/>
        <v>1596000</v>
      </c>
    </row>
    <row r="55" spans="1:11" s="180" customFormat="1" ht="33.75">
      <c r="A55" s="174"/>
      <c r="B55" s="175"/>
      <c r="C55" s="186" t="s">
        <v>88</v>
      </c>
      <c r="D55" s="56" t="s">
        <v>30</v>
      </c>
      <c r="E55" s="189" t="s">
        <v>18</v>
      </c>
      <c r="F55" s="187">
        <f>4.3*3.2</f>
        <v>13.76</v>
      </c>
      <c r="G55" s="184">
        <v>527000</v>
      </c>
      <c r="H55" s="188">
        <v>1</v>
      </c>
      <c r="I55" s="183">
        <v>1.148</v>
      </c>
      <c r="J55" s="45">
        <f t="shared" si="4"/>
        <v>8325000</v>
      </c>
      <c r="K55" s="181">
        <f t="shared" si="2"/>
        <v>8325000</v>
      </c>
    </row>
    <row r="56" spans="1:11" s="180" customFormat="1" ht="15.75">
      <c r="A56" s="174"/>
      <c r="B56" s="175"/>
      <c r="C56" s="186" t="s">
        <v>92</v>
      </c>
      <c r="D56" s="56" t="s">
        <v>34</v>
      </c>
      <c r="E56" s="42" t="s">
        <v>0</v>
      </c>
      <c r="F56" s="187">
        <v>1</v>
      </c>
      <c r="G56" s="62">
        <v>286510</v>
      </c>
      <c r="H56" s="188">
        <v>1</v>
      </c>
      <c r="I56" s="183">
        <v>1.148</v>
      </c>
      <c r="J56" s="45">
        <f t="shared" si="4"/>
        <v>329000</v>
      </c>
      <c r="K56" s="181">
        <f t="shared" si="2"/>
        <v>329000</v>
      </c>
    </row>
    <row r="57" spans="1:11" s="180" customFormat="1" ht="25.5">
      <c r="A57" s="174"/>
      <c r="B57" s="175"/>
      <c r="C57" s="186" t="s">
        <v>89</v>
      </c>
      <c r="D57" s="56" t="s">
        <v>35</v>
      </c>
      <c r="E57" s="42" t="s">
        <v>45</v>
      </c>
      <c r="F57" s="187">
        <v>36</v>
      </c>
      <c r="G57" s="62">
        <v>5300</v>
      </c>
      <c r="H57" s="188">
        <v>1</v>
      </c>
      <c r="I57" s="183">
        <v>1</v>
      </c>
      <c r="J57" s="45">
        <f t="shared" si="4"/>
        <v>191000</v>
      </c>
      <c r="K57" s="181">
        <f t="shared" si="2"/>
        <v>191000</v>
      </c>
    </row>
    <row r="58" spans="1:11" s="180" customFormat="1" ht="47.25">
      <c r="A58" s="174"/>
      <c r="B58" s="175"/>
      <c r="C58" s="160" t="s">
        <v>115</v>
      </c>
      <c r="D58" s="56" t="s">
        <v>113</v>
      </c>
      <c r="E58" s="161" t="s">
        <v>110</v>
      </c>
      <c r="F58" s="162">
        <v>6</v>
      </c>
      <c r="G58" s="163">
        <v>3000000</v>
      </c>
      <c r="H58" s="164">
        <v>1</v>
      </c>
      <c r="I58" s="165">
        <v>1</v>
      </c>
      <c r="J58" s="166">
        <f t="shared" si="4"/>
        <v>18000000</v>
      </c>
      <c r="K58" s="185">
        <f t="shared" si="2"/>
        <v>18000000</v>
      </c>
    </row>
    <row r="59" spans="1:11" s="180" customFormat="1" ht="33.75">
      <c r="A59" s="174"/>
      <c r="B59" s="175"/>
      <c r="C59" s="160" t="s">
        <v>118</v>
      </c>
      <c r="D59" s="56" t="s">
        <v>111</v>
      </c>
      <c r="E59" s="161" t="s">
        <v>112</v>
      </c>
      <c r="F59" s="162">
        <v>1</v>
      </c>
      <c r="G59" s="163">
        <v>5000000</v>
      </c>
      <c r="H59" s="164">
        <v>1</v>
      </c>
      <c r="I59" s="165">
        <v>1</v>
      </c>
      <c r="J59" s="166">
        <f t="shared" si="4"/>
        <v>5000000</v>
      </c>
      <c r="K59" s="185">
        <f t="shared" si="2"/>
        <v>5000000</v>
      </c>
    </row>
    <row r="60" spans="1:11" s="75" customFormat="1" ht="25.5">
      <c r="A60" s="172"/>
      <c r="B60" s="173"/>
      <c r="C60" s="64" t="s">
        <v>90</v>
      </c>
      <c r="D60" s="56" t="s">
        <v>35</v>
      </c>
      <c r="E60" s="42" t="s">
        <v>45</v>
      </c>
      <c r="F60" s="66">
        <v>13</v>
      </c>
      <c r="G60" s="62">
        <v>31950</v>
      </c>
      <c r="H60" s="52">
        <v>1</v>
      </c>
      <c r="I60" s="49">
        <v>1</v>
      </c>
      <c r="J60" s="55">
        <f>ROUND((F60*G60*H60*I60),-3)</f>
        <v>415000</v>
      </c>
      <c r="K60" s="46">
        <f t="shared" si="2"/>
        <v>415000</v>
      </c>
    </row>
    <row r="61" spans="1:14" s="121" customFormat="1" ht="15.75">
      <c r="A61" s="201"/>
      <c r="B61" s="202"/>
      <c r="C61" s="218" t="s">
        <v>17</v>
      </c>
      <c r="D61" s="218"/>
      <c r="E61" s="218"/>
      <c r="F61" s="218"/>
      <c r="G61" s="218"/>
      <c r="H61" s="218"/>
      <c r="I61" s="218"/>
      <c r="J61" s="203">
        <f>SUM(J7:J60)/2</f>
        <v>1292067000</v>
      </c>
      <c r="K61" s="204">
        <f>SUM(K7:K60)</f>
        <v>1292067000</v>
      </c>
      <c r="L61" s="205"/>
      <c r="N61" s="206" t="e">
        <f>SUM(#REF!)</f>
        <v>#REF!</v>
      </c>
    </row>
    <row r="62" spans="1:14" s="121" customFormat="1" ht="38.25" customHeight="1">
      <c r="A62" s="217" t="s">
        <v>142</v>
      </c>
      <c r="B62" s="217"/>
      <c r="C62" s="217"/>
      <c r="D62" s="217"/>
      <c r="E62" s="217"/>
      <c r="F62" s="217"/>
      <c r="G62" s="217"/>
      <c r="H62" s="217"/>
      <c r="I62" s="217"/>
      <c r="J62" s="217"/>
      <c r="K62" s="207">
        <f>ROUND(F62*G62*H62*I62,-3)</f>
        <v>0</v>
      </c>
      <c r="L62" s="205"/>
      <c r="N62" s="208"/>
    </row>
    <row r="79" spans="1:14" ht="404.25" customHeight="1">
      <c r="A79" s="1"/>
      <c r="B79" s="1"/>
      <c r="D79" s="1"/>
      <c r="E79" s="1"/>
      <c r="F79" s="1"/>
      <c r="G79" s="1"/>
      <c r="H79" s="1"/>
      <c r="I79" s="1"/>
      <c r="J79" s="1"/>
      <c r="K79" s="1"/>
      <c r="L79" s="1"/>
      <c r="N79" s="1"/>
    </row>
    <row r="80" spans="1:14" s="86" customFormat="1" ht="42.75" customHeight="1">
      <c r="A80" s="80"/>
      <c r="B80" s="80"/>
      <c r="C80" s="224"/>
      <c r="D80" s="224"/>
      <c r="E80" s="224"/>
      <c r="F80" s="224"/>
      <c r="G80" s="224"/>
      <c r="H80" s="224"/>
      <c r="I80" s="81"/>
      <c r="J80" s="82"/>
      <c r="K80" s="83"/>
      <c r="L80" s="84"/>
      <c r="N80" s="85"/>
    </row>
    <row r="81" spans="1:14" s="95" customFormat="1" ht="15.75">
      <c r="A81" s="87"/>
      <c r="B81" s="87"/>
      <c r="C81" s="88"/>
      <c r="D81" s="89"/>
      <c r="E81" s="90"/>
      <c r="F81" s="91"/>
      <c r="G81" s="127"/>
      <c r="H81" s="128"/>
      <c r="I81" s="129"/>
      <c r="J81" s="92"/>
      <c r="K81" s="83"/>
      <c r="L81" s="130"/>
      <c r="M81" s="93"/>
      <c r="N81" s="94"/>
    </row>
    <row r="82" spans="1:14" s="95" customFormat="1" ht="82.5" customHeight="1">
      <c r="A82" s="87"/>
      <c r="B82" s="87"/>
      <c r="C82" s="88"/>
      <c r="D82" s="89"/>
      <c r="E82" s="90"/>
      <c r="F82" s="91"/>
      <c r="G82" s="169"/>
      <c r="H82" s="170"/>
      <c r="I82" s="171"/>
      <c r="J82" s="92"/>
      <c r="K82" s="83"/>
      <c r="L82" s="114"/>
      <c r="M82" s="147"/>
      <c r="N82" s="94"/>
    </row>
    <row r="83" spans="1:14" s="86" customFormat="1" ht="42.75" customHeight="1">
      <c r="A83" s="80"/>
      <c r="B83" s="80"/>
      <c r="C83" s="168"/>
      <c r="D83" s="168"/>
      <c r="E83" s="168"/>
      <c r="F83" s="168"/>
      <c r="G83" s="168"/>
      <c r="H83" s="168"/>
      <c r="I83" s="81"/>
      <c r="J83" s="82"/>
      <c r="K83" s="83"/>
      <c r="L83" s="84"/>
      <c r="N83" s="85"/>
    </row>
    <row r="84" spans="1:16" s="143" customFormat="1" ht="21.75" customHeight="1">
      <c r="A84" s="145"/>
      <c r="B84" s="145"/>
      <c r="C84" s="219"/>
      <c r="D84" s="219"/>
      <c r="E84" s="219"/>
      <c r="F84" s="219"/>
      <c r="G84" s="219"/>
      <c r="H84" s="219"/>
      <c r="I84" s="219"/>
      <c r="J84" s="135"/>
      <c r="K84" s="83"/>
      <c r="L84" s="84"/>
      <c r="M84" s="125"/>
      <c r="N84" s="146"/>
      <c r="O84" s="141"/>
      <c r="P84" s="142"/>
    </row>
    <row r="85" spans="1:14" s="121" customFormat="1" ht="100.5" customHeight="1">
      <c r="A85" s="80"/>
      <c r="B85" s="80"/>
      <c r="C85" s="106"/>
      <c r="D85" s="97"/>
      <c r="E85" s="98"/>
      <c r="F85" s="117"/>
      <c r="G85" s="140"/>
      <c r="H85" s="118"/>
      <c r="I85" s="102"/>
      <c r="J85" s="103"/>
      <c r="K85" s="83"/>
      <c r="L85" s="84"/>
      <c r="M85" s="119"/>
      <c r="N85" s="120"/>
    </row>
    <row r="86" spans="1:16" s="7" customFormat="1" ht="36.75" customHeight="1">
      <c r="A86" s="80"/>
      <c r="B86" s="80"/>
      <c r="C86" s="96"/>
      <c r="D86" s="97"/>
      <c r="E86" s="98"/>
      <c r="F86" s="102"/>
      <c r="G86" s="124"/>
      <c r="H86" s="115"/>
      <c r="I86" s="102"/>
      <c r="J86" s="92"/>
      <c r="K86" s="83"/>
      <c r="L86" s="84"/>
      <c r="M86" s="125"/>
      <c r="N86" s="126"/>
      <c r="O86" s="104"/>
      <c r="P86" s="105"/>
    </row>
    <row r="87" spans="1:14" s="7" customFormat="1" ht="39.75" customHeight="1">
      <c r="A87" s="80"/>
      <c r="B87" s="80"/>
      <c r="C87" s="106"/>
      <c r="D87" s="107"/>
      <c r="E87" s="98"/>
      <c r="F87" s="99"/>
      <c r="G87" s="100"/>
      <c r="H87" s="115"/>
      <c r="I87" s="102"/>
      <c r="J87" s="103"/>
      <c r="K87" s="83"/>
      <c r="L87" s="84"/>
      <c r="M87" s="104"/>
      <c r="N87" s="105"/>
    </row>
    <row r="88" spans="1:14" s="7" customFormat="1" ht="45.75" customHeight="1">
      <c r="A88" s="80"/>
      <c r="B88" s="80"/>
      <c r="C88" s="96"/>
      <c r="D88" s="97"/>
      <c r="E88" s="98"/>
      <c r="F88" s="99"/>
      <c r="G88" s="100"/>
      <c r="H88" s="115"/>
      <c r="I88" s="102"/>
      <c r="J88" s="103"/>
      <c r="K88" s="83"/>
      <c r="L88" s="84"/>
      <c r="M88" s="104"/>
      <c r="N88" s="105"/>
    </row>
    <row r="89" spans="1:14" s="7" customFormat="1" ht="37.5" customHeight="1">
      <c r="A89" s="80"/>
      <c r="B89" s="80"/>
      <c r="C89" s="96"/>
      <c r="D89" s="97"/>
      <c r="E89" s="98"/>
      <c r="F89" s="99"/>
      <c r="G89" s="140"/>
      <c r="H89" s="115"/>
      <c r="I89" s="102"/>
      <c r="J89" s="103"/>
      <c r="K89" s="83"/>
      <c r="L89" s="84"/>
      <c r="M89" s="104"/>
      <c r="N89" s="105"/>
    </row>
    <row r="90" spans="1:14" s="7" customFormat="1" ht="42.75" customHeight="1">
      <c r="A90" s="80"/>
      <c r="B90" s="80"/>
      <c r="C90" s="122"/>
      <c r="D90" s="123"/>
      <c r="E90" s="98"/>
      <c r="F90" s="99"/>
      <c r="G90" s="100"/>
      <c r="H90" s="115"/>
      <c r="I90" s="102"/>
      <c r="J90" s="103"/>
      <c r="K90" s="83"/>
      <c r="L90" s="84"/>
      <c r="M90" s="104"/>
      <c r="N90" s="105"/>
    </row>
    <row r="91" spans="1:14" s="7" customFormat="1" ht="36" customHeight="1">
      <c r="A91" s="80"/>
      <c r="B91" s="80"/>
      <c r="C91" s="96"/>
      <c r="D91" s="97"/>
      <c r="E91" s="98"/>
      <c r="F91" s="99"/>
      <c r="G91" s="100"/>
      <c r="H91" s="115"/>
      <c r="I91" s="102"/>
      <c r="J91" s="103"/>
      <c r="K91" s="83"/>
      <c r="L91" s="84"/>
      <c r="M91" s="104"/>
      <c r="N91" s="105"/>
    </row>
    <row r="92" spans="1:16" s="7" customFormat="1" ht="36.75" customHeight="1">
      <c r="A92" s="80"/>
      <c r="B92" s="80"/>
      <c r="C92" s="96"/>
      <c r="D92" s="97"/>
      <c r="E92" s="98"/>
      <c r="F92" s="102"/>
      <c r="G92" s="124"/>
      <c r="H92" s="115"/>
      <c r="I92" s="102"/>
      <c r="J92" s="92"/>
      <c r="K92" s="83"/>
      <c r="L92" s="84"/>
      <c r="M92" s="125"/>
      <c r="N92" s="126"/>
      <c r="O92" s="104"/>
      <c r="P92" s="105"/>
    </row>
    <row r="93" spans="1:14" s="7" customFormat="1" ht="36" customHeight="1">
      <c r="A93" s="80"/>
      <c r="B93" s="80"/>
      <c r="C93" s="96"/>
      <c r="D93" s="97"/>
      <c r="E93" s="114"/>
      <c r="F93" s="99"/>
      <c r="G93" s="100"/>
      <c r="H93" s="115"/>
      <c r="I93" s="102"/>
      <c r="J93" s="103"/>
      <c r="K93" s="83"/>
      <c r="L93" s="84"/>
      <c r="M93" s="104"/>
      <c r="N93" s="105"/>
    </row>
    <row r="94" spans="1:14" s="121" customFormat="1" ht="15.75">
      <c r="A94" s="80"/>
      <c r="B94" s="80"/>
      <c r="C94" s="106"/>
      <c r="D94" s="97"/>
      <c r="E94" s="116"/>
      <c r="F94" s="117"/>
      <c r="G94" s="100"/>
      <c r="H94" s="118"/>
      <c r="I94" s="102"/>
      <c r="J94" s="103"/>
      <c r="K94" s="83"/>
      <c r="L94" s="84"/>
      <c r="M94" s="119"/>
      <c r="N94" s="120"/>
    </row>
    <row r="95" spans="1:14" s="121" customFormat="1" ht="15.75">
      <c r="A95" s="80"/>
      <c r="B95" s="80"/>
      <c r="C95" s="148"/>
      <c r="D95" s="149"/>
      <c r="E95" s="109"/>
      <c r="F95" s="110"/>
      <c r="G95" s="111"/>
      <c r="H95" s="101"/>
      <c r="I95" s="112"/>
      <c r="J95" s="113"/>
      <c r="K95" s="83"/>
      <c r="L95" s="84"/>
      <c r="M95" s="119"/>
      <c r="N95" s="120"/>
    </row>
    <row r="96" spans="1:14" s="121" customFormat="1" ht="15.75">
      <c r="A96" s="80"/>
      <c r="B96" s="80"/>
      <c r="C96" s="106"/>
      <c r="D96" s="97"/>
      <c r="E96" s="116"/>
      <c r="F96" s="117"/>
      <c r="G96" s="100"/>
      <c r="H96" s="118"/>
      <c r="I96" s="102"/>
      <c r="J96" s="103"/>
      <c r="K96" s="83"/>
      <c r="L96" s="84"/>
      <c r="M96" s="119"/>
      <c r="N96" s="120"/>
    </row>
    <row r="97" spans="1:14" s="7" customFormat="1" ht="36" customHeight="1">
      <c r="A97" s="80"/>
      <c r="B97" s="80"/>
      <c r="C97" s="96"/>
      <c r="D97" s="97"/>
      <c r="E97" s="114"/>
      <c r="F97" s="99"/>
      <c r="G97" s="100"/>
      <c r="H97" s="115"/>
      <c r="I97" s="102"/>
      <c r="J97" s="103"/>
      <c r="K97" s="83"/>
      <c r="L97" s="84"/>
      <c r="M97" s="104"/>
      <c r="N97" s="105"/>
    </row>
    <row r="98" spans="1:14" s="7" customFormat="1" ht="36" customHeight="1">
      <c r="A98" s="80"/>
      <c r="B98" s="80"/>
      <c r="C98" s="96"/>
      <c r="D98" s="97"/>
      <c r="E98" s="98"/>
      <c r="F98" s="99"/>
      <c r="G98" s="100"/>
      <c r="H98" s="115"/>
      <c r="I98" s="102"/>
      <c r="J98" s="103"/>
      <c r="K98" s="83"/>
      <c r="L98" s="84"/>
      <c r="M98" s="104"/>
      <c r="N98" s="105"/>
    </row>
    <row r="99" spans="1:14" s="7" customFormat="1" ht="28.5" customHeight="1">
      <c r="A99" s="80"/>
      <c r="B99" s="80"/>
      <c r="C99" s="96"/>
      <c r="D99" s="123"/>
      <c r="E99" s="144"/>
      <c r="F99" s="99"/>
      <c r="G99" s="100"/>
      <c r="H99" s="115"/>
      <c r="I99" s="150"/>
      <c r="J99" s="103"/>
      <c r="K99" s="83"/>
      <c r="L99" s="84"/>
      <c r="N99" s="105"/>
    </row>
    <row r="100" spans="1:14" s="7" customFormat="1" ht="28.5" customHeight="1">
      <c r="A100" s="80"/>
      <c r="B100" s="80"/>
      <c r="C100" s="96"/>
      <c r="D100" s="123"/>
      <c r="E100" s="144"/>
      <c r="F100" s="99"/>
      <c r="G100" s="100"/>
      <c r="H100" s="115"/>
      <c r="I100" s="150"/>
      <c r="J100" s="103"/>
      <c r="K100" s="83"/>
      <c r="L100" s="84"/>
      <c r="N100" s="105"/>
    </row>
    <row r="101" spans="1:14" s="7" customFormat="1" ht="24.75" customHeight="1">
      <c r="A101" s="80"/>
      <c r="B101" s="80"/>
      <c r="C101" s="96"/>
      <c r="D101" s="123"/>
      <c r="E101" s="144"/>
      <c r="F101" s="99"/>
      <c r="G101" s="100"/>
      <c r="H101" s="115"/>
      <c r="I101" s="150"/>
      <c r="J101" s="103"/>
      <c r="K101" s="83"/>
      <c r="L101" s="84"/>
      <c r="N101" s="105"/>
    </row>
    <row r="102" spans="1:16" s="7" customFormat="1" ht="30" customHeight="1">
      <c r="A102" s="80"/>
      <c r="B102" s="80"/>
      <c r="C102" s="106"/>
      <c r="D102" s="97"/>
      <c r="E102" s="116"/>
      <c r="F102" s="99"/>
      <c r="G102" s="100"/>
      <c r="H102" s="115"/>
      <c r="I102" s="102"/>
      <c r="J102" s="103"/>
      <c r="K102" s="83"/>
      <c r="L102" s="84"/>
      <c r="M102" s="104"/>
      <c r="N102" s="105"/>
      <c r="P102" s="11"/>
    </row>
    <row r="103" spans="1:14" s="159" customFormat="1" ht="36.75" customHeight="1">
      <c r="A103" s="152"/>
      <c r="B103" s="152"/>
      <c r="C103" s="220"/>
      <c r="D103" s="220"/>
      <c r="E103" s="220"/>
      <c r="F103" s="220"/>
      <c r="G103" s="220"/>
      <c r="H103" s="220"/>
      <c r="I103" s="153"/>
      <c r="J103" s="154"/>
      <c r="K103" s="155"/>
      <c r="L103" s="156"/>
      <c r="N103" s="158"/>
    </row>
    <row r="104" spans="1:14" s="95" customFormat="1" ht="82.5" customHeight="1">
      <c r="A104" s="87"/>
      <c r="B104" s="87"/>
      <c r="C104" s="88"/>
      <c r="D104" s="89"/>
      <c r="E104" s="90"/>
      <c r="F104" s="91"/>
      <c r="G104" s="221"/>
      <c r="H104" s="222"/>
      <c r="I104" s="223"/>
      <c r="J104" s="92"/>
      <c r="K104" s="83"/>
      <c r="L104" s="130"/>
      <c r="M104" s="93"/>
      <c r="N104" s="94"/>
    </row>
    <row r="105" spans="1:14" s="7" customFormat="1" ht="15.75">
      <c r="A105" s="80"/>
      <c r="B105" s="80"/>
      <c r="C105" s="151"/>
      <c r="D105" s="97"/>
      <c r="E105" s="116"/>
      <c r="F105" s="99"/>
      <c r="G105" s="100"/>
      <c r="H105" s="115"/>
      <c r="I105" s="102"/>
      <c r="J105" s="103"/>
      <c r="K105" s="83"/>
      <c r="L105" s="84"/>
      <c r="M105" s="104"/>
      <c r="N105" s="105"/>
    </row>
    <row r="106" spans="1:16" s="7" customFormat="1" ht="37.5" customHeight="1">
      <c r="A106" s="80"/>
      <c r="B106" s="80"/>
      <c r="C106" s="106"/>
      <c r="D106" s="123"/>
      <c r="E106" s="98"/>
      <c r="F106" s="99"/>
      <c r="G106" s="140"/>
      <c r="H106" s="115"/>
      <c r="I106" s="102"/>
      <c r="J106" s="103"/>
      <c r="K106" s="83"/>
      <c r="L106" s="84"/>
      <c r="M106" s="104"/>
      <c r="N106" s="105"/>
      <c r="P106" s="11"/>
    </row>
    <row r="107" spans="1:16" s="139" customFormat="1" ht="93.75" customHeight="1">
      <c r="A107" s="80"/>
      <c r="B107" s="80"/>
      <c r="C107" s="131"/>
      <c r="D107" s="132"/>
      <c r="E107" s="133"/>
      <c r="F107" s="134"/>
      <c r="G107" s="100"/>
      <c r="H107" s="115"/>
      <c r="I107" s="102"/>
      <c r="J107" s="135"/>
      <c r="K107" s="83"/>
      <c r="L107" s="84"/>
      <c r="M107" s="125"/>
      <c r="N107" s="136"/>
      <c r="O107" s="137"/>
      <c r="P107" s="138"/>
    </row>
    <row r="108" spans="1:14" s="7" customFormat="1" ht="50.25" customHeight="1">
      <c r="A108" s="80"/>
      <c r="B108" s="80"/>
      <c r="C108" s="96"/>
      <c r="D108" s="97"/>
      <c r="E108" s="98"/>
      <c r="F108" s="102"/>
      <c r="G108" s="124"/>
      <c r="H108" s="115"/>
      <c r="I108" s="102"/>
      <c r="J108" s="92"/>
      <c r="K108" s="83"/>
      <c r="L108" s="84"/>
      <c r="M108" s="104"/>
      <c r="N108" s="105"/>
    </row>
    <row r="109" spans="1:14" s="159" customFormat="1" ht="34.5" customHeight="1">
      <c r="A109" s="152"/>
      <c r="B109" s="152"/>
      <c r="C109" s="220"/>
      <c r="D109" s="220"/>
      <c r="E109" s="220"/>
      <c r="F109" s="220"/>
      <c r="G109" s="220"/>
      <c r="H109" s="220"/>
      <c r="I109" s="153"/>
      <c r="J109" s="154"/>
      <c r="K109" s="155"/>
      <c r="L109" s="156"/>
      <c r="M109" s="157"/>
      <c r="N109" s="158"/>
    </row>
    <row r="110" spans="1:14" s="95" customFormat="1" ht="82.5" customHeight="1">
      <c r="A110" s="87"/>
      <c r="B110" s="87"/>
      <c r="C110" s="88"/>
      <c r="D110" s="89"/>
      <c r="E110" s="90"/>
      <c r="F110" s="91"/>
      <c r="G110" s="221"/>
      <c r="H110" s="222"/>
      <c r="I110" s="223"/>
      <c r="J110" s="92"/>
      <c r="K110" s="83"/>
      <c r="L110" s="84"/>
      <c r="M110" s="93"/>
      <c r="N110" s="94"/>
    </row>
    <row r="111" spans="1:14" s="7" customFormat="1" ht="15.75">
      <c r="A111" s="80"/>
      <c r="B111" s="80"/>
      <c r="C111" s="96"/>
      <c r="D111" s="97"/>
      <c r="E111" s="98"/>
      <c r="F111" s="99"/>
      <c r="G111" s="100"/>
      <c r="H111" s="101"/>
      <c r="I111" s="102"/>
      <c r="J111" s="103"/>
      <c r="K111" s="83"/>
      <c r="L111" s="84"/>
      <c r="M111" s="104"/>
      <c r="N111" s="105"/>
    </row>
    <row r="112" spans="1:14" s="7" customFormat="1" ht="45" customHeight="1">
      <c r="A112" s="80"/>
      <c r="B112" s="80"/>
      <c r="C112" s="106"/>
      <c r="D112" s="107"/>
      <c r="E112" s="98"/>
      <c r="F112" s="99"/>
      <c r="G112" s="100"/>
      <c r="H112" s="101"/>
      <c r="I112" s="102"/>
      <c r="J112" s="103"/>
      <c r="K112" s="83"/>
      <c r="L112" s="84"/>
      <c r="M112" s="104"/>
      <c r="N112" s="105"/>
    </row>
    <row r="113" spans="1:14" s="7" customFormat="1" ht="45" customHeight="1">
      <c r="A113" s="80"/>
      <c r="B113" s="80"/>
      <c r="C113" s="108"/>
      <c r="D113" s="97"/>
      <c r="E113" s="109"/>
      <c r="F113" s="110"/>
      <c r="G113" s="111"/>
      <c r="H113" s="101"/>
      <c r="I113" s="112"/>
      <c r="J113" s="113"/>
      <c r="K113" s="83"/>
      <c r="L113" s="84"/>
      <c r="M113" s="104"/>
      <c r="N113" s="105"/>
    </row>
    <row r="114" spans="1:14" s="7" customFormat="1" ht="32.25" customHeight="1">
      <c r="A114" s="80"/>
      <c r="B114" s="80"/>
      <c r="C114" s="96"/>
      <c r="D114" s="97"/>
      <c r="E114" s="114"/>
      <c r="F114" s="99"/>
      <c r="G114" s="100"/>
      <c r="H114" s="115"/>
      <c r="I114" s="102"/>
      <c r="J114" s="103"/>
      <c r="K114" s="83"/>
      <c r="L114" s="84"/>
      <c r="M114" s="104"/>
      <c r="N114" s="105"/>
    </row>
    <row r="115" spans="1:14" s="121" customFormat="1" ht="42.75" customHeight="1">
      <c r="A115" s="80"/>
      <c r="B115" s="80"/>
      <c r="C115" s="106"/>
      <c r="D115" s="97"/>
      <c r="E115" s="116"/>
      <c r="F115" s="117"/>
      <c r="G115" s="100"/>
      <c r="H115" s="118"/>
      <c r="I115" s="102"/>
      <c r="J115" s="103"/>
      <c r="K115" s="83"/>
      <c r="L115" s="84"/>
      <c r="M115" s="119"/>
      <c r="N115" s="120"/>
    </row>
    <row r="116" spans="1:14" s="7" customFormat="1" ht="35.25" customHeight="1">
      <c r="A116" s="80"/>
      <c r="B116" s="80"/>
      <c r="C116" s="122"/>
      <c r="D116" s="123"/>
      <c r="E116" s="98"/>
      <c r="F116" s="99"/>
      <c r="G116" s="100"/>
      <c r="H116" s="115"/>
      <c r="I116" s="102"/>
      <c r="J116" s="103"/>
      <c r="K116" s="83"/>
      <c r="L116" s="84"/>
      <c r="M116" s="104"/>
      <c r="N116" s="105"/>
    </row>
    <row r="117" spans="1:14" s="7" customFormat="1" ht="32.25" customHeight="1">
      <c r="A117" s="80"/>
      <c r="B117" s="80"/>
      <c r="C117" s="96"/>
      <c r="D117" s="97"/>
      <c r="E117" s="114"/>
      <c r="F117" s="99"/>
      <c r="G117" s="100"/>
      <c r="H117" s="115"/>
      <c r="I117" s="102"/>
      <c r="J117" s="103"/>
      <c r="K117" s="83"/>
      <c r="L117" s="84"/>
      <c r="M117" s="104"/>
      <c r="N117" s="105"/>
    </row>
    <row r="118" spans="1:14" s="121" customFormat="1" ht="42.75" customHeight="1">
      <c r="A118" s="80"/>
      <c r="B118" s="80"/>
      <c r="C118" s="106"/>
      <c r="D118" s="97"/>
      <c r="E118" s="116"/>
      <c r="F118" s="117"/>
      <c r="G118" s="100"/>
      <c r="H118" s="118"/>
      <c r="I118" s="102"/>
      <c r="J118" s="103"/>
      <c r="K118" s="83"/>
      <c r="L118" s="84"/>
      <c r="M118" s="119"/>
      <c r="N118" s="120"/>
    </row>
    <row r="119" spans="1:14" s="7" customFormat="1" ht="35.25" customHeight="1">
      <c r="A119" s="80"/>
      <c r="B119" s="80"/>
      <c r="C119" s="122"/>
      <c r="D119" s="123"/>
      <c r="E119" s="98"/>
      <c r="F119" s="99"/>
      <c r="G119" s="100"/>
      <c r="H119" s="115"/>
      <c r="I119" s="102"/>
      <c r="J119" s="103"/>
      <c r="K119" s="83"/>
      <c r="L119" s="84"/>
      <c r="M119" s="104"/>
      <c r="N119" s="105"/>
    </row>
    <row r="120" spans="1:14" s="7" customFormat="1" ht="35.25" customHeight="1">
      <c r="A120" s="80"/>
      <c r="B120" s="80"/>
      <c r="C120" s="122"/>
      <c r="D120" s="123"/>
      <c r="E120" s="98"/>
      <c r="F120" s="99"/>
      <c r="G120" s="100"/>
      <c r="H120" s="115"/>
      <c r="I120" s="102"/>
      <c r="J120" s="103"/>
      <c r="K120" s="83"/>
      <c r="L120" s="84"/>
      <c r="M120" s="104"/>
      <c r="N120" s="105"/>
    </row>
    <row r="121" spans="1:14" s="7" customFormat="1" ht="32.25" customHeight="1">
      <c r="A121" s="80"/>
      <c r="B121" s="80"/>
      <c r="C121" s="96"/>
      <c r="D121" s="97"/>
      <c r="E121" s="114"/>
      <c r="F121" s="99"/>
      <c r="G121" s="100"/>
      <c r="H121" s="115"/>
      <c r="I121" s="102"/>
      <c r="J121" s="103"/>
      <c r="K121" s="83"/>
      <c r="L121" s="84"/>
      <c r="M121" s="104"/>
      <c r="N121" s="105"/>
    </row>
    <row r="122" spans="1:14" s="121" customFormat="1" ht="42.75" customHeight="1">
      <c r="A122" s="80"/>
      <c r="B122" s="80"/>
      <c r="C122" s="106"/>
      <c r="D122" s="97"/>
      <c r="E122" s="116"/>
      <c r="F122" s="117"/>
      <c r="G122" s="100"/>
      <c r="H122" s="118"/>
      <c r="I122" s="102"/>
      <c r="J122" s="103"/>
      <c r="K122" s="83"/>
      <c r="L122" s="84"/>
      <c r="M122" s="119"/>
      <c r="N122" s="120"/>
    </row>
    <row r="123" spans="1:14" s="7" customFormat="1" ht="35.25" customHeight="1">
      <c r="A123" s="80"/>
      <c r="B123" s="80"/>
      <c r="C123" s="122"/>
      <c r="D123" s="123"/>
      <c r="E123" s="98"/>
      <c r="F123" s="99"/>
      <c r="G123" s="100"/>
      <c r="H123" s="115"/>
      <c r="I123" s="102"/>
      <c r="J123" s="103"/>
      <c r="K123" s="83"/>
      <c r="L123" s="84"/>
      <c r="M123" s="104"/>
      <c r="N123" s="105"/>
    </row>
    <row r="124" spans="1:14" s="7" customFormat="1" ht="35.25" customHeight="1">
      <c r="A124" s="80"/>
      <c r="B124" s="80"/>
      <c r="C124" s="122"/>
      <c r="D124" s="123"/>
      <c r="E124" s="98"/>
      <c r="F124" s="99"/>
      <c r="G124" s="100"/>
      <c r="H124" s="115"/>
      <c r="I124" s="102"/>
      <c r="J124" s="103"/>
      <c r="K124" s="83"/>
      <c r="L124" s="84"/>
      <c r="M124" s="104"/>
      <c r="N124" s="105"/>
    </row>
    <row r="125" spans="1:16" s="7" customFormat="1" ht="30" customHeight="1">
      <c r="A125" s="80"/>
      <c r="B125" s="80"/>
      <c r="C125" s="106"/>
      <c r="D125" s="97"/>
      <c r="E125" s="116"/>
      <c r="F125" s="99"/>
      <c r="G125" s="100"/>
      <c r="H125" s="101"/>
      <c r="I125" s="102"/>
      <c r="J125" s="103"/>
      <c r="K125" s="83"/>
      <c r="L125" s="84"/>
      <c r="M125" s="104"/>
      <c r="N125" s="105"/>
      <c r="P125" s="11"/>
    </row>
  </sheetData>
  <sheetProtection/>
  <autoFilter ref="B5:P62"/>
  <mergeCells count="23">
    <mergeCell ref="C109:H109"/>
    <mergeCell ref="G110:I110"/>
    <mergeCell ref="C80:H80"/>
    <mergeCell ref="C103:H103"/>
    <mergeCell ref="G104:I104"/>
    <mergeCell ref="A62:J62"/>
    <mergeCell ref="C61:I61"/>
    <mergeCell ref="C84:I84"/>
    <mergeCell ref="A2:J2"/>
    <mergeCell ref="A1:J1"/>
    <mergeCell ref="D3:D4"/>
    <mergeCell ref="E3:E4"/>
    <mergeCell ref="F3:J3"/>
    <mergeCell ref="A3:A4"/>
    <mergeCell ref="B3:B4"/>
    <mergeCell ref="C3:C4"/>
    <mergeCell ref="A6:I6"/>
    <mergeCell ref="C7:H7"/>
    <mergeCell ref="C23:H23"/>
  </mergeCells>
  <printOptions/>
  <pageMargins left="0" right="0" top="0.07874015748031496" bottom="0.11811023622047245" header="0.1968503937007874" footer="0.2362204724409449"/>
  <pageSetup horizontalDpi="600" verticalDpi="600" orientation="portrait" paperSize="9" r:id="rId2"/>
  <headerFooter alignWithMargins="0">
    <oddFooter>&amp;CPage &amp;P</oddFooter>
  </headerFooter>
  <ignoredErrors>
    <ignoredError sqref="J12 J14 J41 K61" formula="1"/>
    <ignoredError sqref="N61" evalError="1"/>
  </ignoredErrors>
  <drawing r:id="rId1"/>
</worksheet>
</file>

<file path=xl/worksheets/sheet2.xml><?xml version="1.0" encoding="utf-8"?>
<worksheet xmlns="http://schemas.openxmlformats.org/spreadsheetml/2006/main" xmlns:r="http://schemas.openxmlformats.org/officeDocument/2006/relationships">
  <dimension ref="A1:S12"/>
  <sheetViews>
    <sheetView zoomScalePageLayoutView="0" workbookViewId="0" topLeftCell="A5">
      <selection activeCell="A1" sqref="A1:S12"/>
    </sheetView>
  </sheetViews>
  <sheetFormatPr defaultColWidth="9.140625" defaultRowHeight="15"/>
  <cols>
    <col min="1" max="1" width="2.8515625" style="0" bestFit="1" customWidth="1"/>
    <col min="2" max="2" width="4.28125" style="0" customWidth="1"/>
    <col min="3" max="3" width="12.28125" style="0" customWidth="1"/>
    <col min="4" max="4" width="7.8515625" style="0" customWidth="1"/>
    <col min="5" max="5" width="5.140625" style="0" customWidth="1"/>
    <col min="6" max="6" width="5.28125" style="0" bestFit="1" customWidth="1"/>
    <col min="7" max="7" width="7.8515625" style="0" bestFit="1" customWidth="1"/>
    <col min="8" max="8" width="5.421875" style="0" customWidth="1"/>
    <col min="9" max="9" width="5.140625" style="0" hidden="1" customWidth="1"/>
    <col min="10" max="10" width="10.421875" style="0" customWidth="1"/>
    <col min="11" max="11" width="10.7109375" style="0" customWidth="1"/>
    <col min="12" max="12" width="11.57421875" style="0" customWidth="1"/>
    <col min="13" max="13" width="5.28125" style="0" bestFit="1" customWidth="1"/>
    <col min="14" max="14" width="7.8515625" style="0" bestFit="1" customWidth="1"/>
    <col min="15" max="15" width="5.28125" style="0" bestFit="1" customWidth="1"/>
    <col min="16" max="16" width="0.13671875" style="0" customWidth="1"/>
    <col min="17" max="17" width="10.421875" style="0" bestFit="1" customWidth="1"/>
    <col min="18" max="18" width="12.8515625" style="0" customWidth="1"/>
    <col min="19" max="19" width="15.8515625" style="0" customWidth="1"/>
  </cols>
  <sheetData>
    <row r="1" spans="1:19" ht="50.25" customHeight="1">
      <c r="A1" s="228" t="s">
        <v>144</v>
      </c>
      <c r="B1" s="228"/>
      <c r="C1" s="228"/>
      <c r="D1" s="228"/>
      <c r="E1" s="228"/>
      <c r="F1" s="228"/>
      <c r="G1" s="228"/>
      <c r="H1" s="228"/>
      <c r="I1" s="228"/>
      <c r="J1" s="228"/>
      <c r="K1" s="228"/>
      <c r="L1" s="228"/>
      <c r="M1" s="228"/>
      <c r="N1" s="228"/>
      <c r="O1" s="228"/>
      <c r="P1" s="228"/>
      <c r="Q1" s="228"/>
      <c r="R1" s="228"/>
      <c r="S1" s="228"/>
    </row>
    <row r="2" spans="1:19" ht="18" customHeight="1">
      <c r="A2" s="229" t="s">
        <v>143</v>
      </c>
      <c r="B2" s="229"/>
      <c r="C2" s="229"/>
      <c r="D2" s="229"/>
      <c r="E2" s="229"/>
      <c r="F2" s="229"/>
      <c r="G2" s="229"/>
      <c r="H2" s="229"/>
      <c r="I2" s="229"/>
      <c r="J2" s="229"/>
      <c r="K2" s="229"/>
      <c r="L2" s="229"/>
      <c r="M2" s="229"/>
      <c r="N2" s="229"/>
      <c r="O2" s="229"/>
      <c r="P2" s="229"/>
      <c r="Q2" s="229"/>
      <c r="R2" s="229"/>
      <c r="S2" s="229"/>
    </row>
    <row r="3" spans="1:19" ht="31.5" customHeight="1">
      <c r="A3" s="230" t="s">
        <v>120</v>
      </c>
      <c r="B3" s="230" t="s">
        <v>121</v>
      </c>
      <c r="C3" s="230" t="s">
        <v>8</v>
      </c>
      <c r="D3" s="230" t="s">
        <v>122</v>
      </c>
      <c r="E3" s="230"/>
      <c r="F3" s="230"/>
      <c r="G3" s="230"/>
      <c r="H3" s="230"/>
      <c r="I3" s="230"/>
      <c r="J3" s="230"/>
      <c r="K3" s="231" t="s">
        <v>123</v>
      </c>
      <c r="L3" s="232" t="s">
        <v>124</v>
      </c>
      <c r="M3" s="232"/>
      <c r="N3" s="232"/>
      <c r="O3" s="232"/>
      <c r="P3" s="232"/>
      <c r="Q3" s="232"/>
      <c r="R3" s="232"/>
      <c r="S3" s="231" t="s">
        <v>125</v>
      </c>
    </row>
    <row r="4" spans="1:19" ht="136.5">
      <c r="A4" s="230"/>
      <c r="B4" s="230"/>
      <c r="C4" s="230"/>
      <c r="D4" s="233" t="s">
        <v>126</v>
      </c>
      <c r="E4" s="233" t="s">
        <v>127</v>
      </c>
      <c r="F4" s="234" t="s">
        <v>128</v>
      </c>
      <c r="G4" s="235" t="s">
        <v>129</v>
      </c>
      <c r="H4" s="235" t="s">
        <v>130</v>
      </c>
      <c r="I4" s="236" t="s">
        <v>10</v>
      </c>
      <c r="J4" s="235" t="s">
        <v>131</v>
      </c>
      <c r="K4" s="231"/>
      <c r="L4" s="233" t="s">
        <v>8</v>
      </c>
      <c r="M4" s="234" t="s">
        <v>128</v>
      </c>
      <c r="N4" s="235" t="s">
        <v>129</v>
      </c>
      <c r="O4" s="235" t="s">
        <v>132</v>
      </c>
      <c r="P4" s="236" t="s">
        <v>10</v>
      </c>
      <c r="Q4" s="235" t="s">
        <v>131</v>
      </c>
      <c r="R4" s="235" t="s">
        <v>133</v>
      </c>
      <c r="S4" s="231"/>
    </row>
    <row r="5" spans="1:19" ht="21">
      <c r="A5" s="237">
        <v>1</v>
      </c>
      <c r="B5" s="237">
        <v>2</v>
      </c>
      <c r="C5" s="238">
        <v>3</v>
      </c>
      <c r="D5" s="237">
        <v>4</v>
      </c>
      <c r="E5" s="237">
        <v>5</v>
      </c>
      <c r="F5" s="237">
        <v>6</v>
      </c>
      <c r="G5" s="237">
        <v>7</v>
      </c>
      <c r="H5" s="237">
        <v>8</v>
      </c>
      <c r="I5" s="237">
        <v>9</v>
      </c>
      <c r="J5" s="233" t="s">
        <v>134</v>
      </c>
      <c r="K5" s="233">
        <v>11</v>
      </c>
      <c r="L5" s="238">
        <v>13</v>
      </c>
      <c r="M5" s="237">
        <v>16</v>
      </c>
      <c r="N5" s="237">
        <v>17</v>
      </c>
      <c r="O5" s="237">
        <v>18</v>
      </c>
      <c r="P5" s="237">
        <v>19</v>
      </c>
      <c r="Q5" s="233" t="s">
        <v>135</v>
      </c>
      <c r="R5" s="233">
        <v>21</v>
      </c>
      <c r="S5" s="233" t="s">
        <v>136</v>
      </c>
    </row>
    <row r="6" spans="1:19" ht="36.75" customHeight="1">
      <c r="A6" s="239">
        <v>14</v>
      </c>
      <c r="B6" s="239">
        <v>95</v>
      </c>
      <c r="C6" s="240" t="s">
        <v>137</v>
      </c>
      <c r="D6" s="240"/>
      <c r="E6" s="240"/>
      <c r="F6" s="240"/>
      <c r="G6" s="240"/>
      <c r="H6" s="240"/>
      <c r="I6" s="240"/>
      <c r="J6" s="241">
        <f>SUM(J7:J8)</f>
        <v>190485000</v>
      </c>
      <c r="K6" s="241">
        <f>J6</f>
        <v>190485000</v>
      </c>
      <c r="L6" s="240" t="s">
        <v>137</v>
      </c>
      <c r="M6" s="240"/>
      <c r="N6" s="240"/>
      <c r="O6" s="240"/>
      <c r="P6" s="240"/>
      <c r="Q6" s="242">
        <f>SUM(Q7:Q8)</f>
        <v>291031000</v>
      </c>
      <c r="R6" s="242">
        <f>Q6</f>
        <v>291031000</v>
      </c>
      <c r="S6" s="243">
        <f>Q6-J6</f>
        <v>100546000</v>
      </c>
    </row>
    <row r="7" spans="1:19" ht="135">
      <c r="A7" s="244"/>
      <c r="B7" s="244"/>
      <c r="C7" s="245" t="s">
        <v>99</v>
      </c>
      <c r="D7" s="58" t="s">
        <v>98</v>
      </c>
      <c r="E7" s="58" t="s">
        <v>145</v>
      </c>
      <c r="F7" s="246">
        <v>149.4</v>
      </c>
      <c r="G7" s="247">
        <v>33000</v>
      </c>
      <c r="H7" s="248">
        <v>1</v>
      </c>
      <c r="I7" s="249">
        <v>1</v>
      </c>
      <c r="J7" s="250">
        <f>ROUND(F7*G7*H7*I7,-3)</f>
        <v>4930000</v>
      </c>
      <c r="K7" s="251"/>
      <c r="L7" s="245" t="s">
        <v>138</v>
      </c>
      <c r="M7" s="246">
        <v>149.4</v>
      </c>
      <c r="N7" s="247">
        <v>33000</v>
      </c>
      <c r="O7" s="248">
        <v>1</v>
      </c>
      <c r="P7" s="249">
        <v>1</v>
      </c>
      <c r="Q7" s="250">
        <f>ROUND(M7*N7*O7*P7,-3)</f>
        <v>4930000</v>
      </c>
      <c r="R7" s="252"/>
      <c r="S7" s="242"/>
    </row>
    <row r="8" spans="1:19" ht="45">
      <c r="A8" s="244"/>
      <c r="B8" s="244"/>
      <c r="C8" s="245" t="s">
        <v>100</v>
      </c>
      <c r="D8" s="48" t="s">
        <v>117</v>
      </c>
      <c r="E8" s="58" t="s">
        <v>145</v>
      </c>
      <c r="F8" s="246">
        <v>149.4</v>
      </c>
      <c r="G8" s="247">
        <v>2484000</v>
      </c>
      <c r="H8" s="248">
        <v>0.5</v>
      </c>
      <c r="I8" s="249">
        <v>1</v>
      </c>
      <c r="J8" s="250">
        <f>ROUND(F8*G8*H8*I8,-3)</f>
        <v>185555000</v>
      </c>
      <c r="K8" s="251"/>
      <c r="L8" s="245" t="s">
        <v>100</v>
      </c>
      <c r="M8" s="246">
        <v>149.4</v>
      </c>
      <c r="N8" s="247">
        <v>3830000</v>
      </c>
      <c r="O8" s="248">
        <v>0.5</v>
      </c>
      <c r="P8" s="249">
        <v>1</v>
      </c>
      <c r="Q8" s="250">
        <f>ROUND(M8*N8*O8*P8,-3)</f>
        <v>286101000</v>
      </c>
      <c r="R8" s="252"/>
      <c r="S8" s="242"/>
    </row>
    <row r="9" spans="1:19" ht="35.25" customHeight="1">
      <c r="A9" s="253">
        <v>16</v>
      </c>
      <c r="B9" s="253">
        <v>97</v>
      </c>
      <c r="C9" s="254" t="s">
        <v>139</v>
      </c>
      <c r="D9" s="255"/>
      <c r="E9" s="255"/>
      <c r="F9" s="255"/>
      <c r="G9" s="255"/>
      <c r="H9" s="255"/>
      <c r="I9" s="256"/>
      <c r="J9" s="257">
        <f>SUM(J10)</f>
        <v>434301000</v>
      </c>
      <c r="K9" s="242">
        <f>J9</f>
        <v>434301000</v>
      </c>
      <c r="L9" s="254" t="s">
        <v>139</v>
      </c>
      <c r="M9" s="255"/>
      <c r="N9" s="255"/>
      <c r="O9" s="255"/>
      <c r="P9" s="256"/>
      <c r="Q9" s="257">
        <f>SUM(Q10)</f>
        <v>872990000</v>
      </c>
      <c r="R9" s="258">
        <f>Q9</f>
        <v>872990000</v>
      </c>
      <c r="S9" s="242">
        <f>R9-J9</f>
        <v>438689000</v>
      </c>
    </row>
    <row r="10" spans="1:19" ht="112.5">
      <c r="A10" s="244"/>
      <c r="B10" s="244"/>
      <c r="C10" s="259" t="s">
        <v>108</v>
      </c>
      <c r="D10" s="48" t="s">
        <v>98</v>
      </c>
      <c r="E10" s="48" t="s">
        <v>145</v>
      </c>
      <c r="F10" s="260">
        <v>199.2</v>
      </c>
      <c r="G10" s="261">
        <v>3830000</v>
      </c>
      <c r="H10" s="262">
        <v>0.495</v>
      </c>
      <c r="I10" s="263">
        <v>1.15</v>
      </c>
      <c r="J10" s="264">
        <f>ROUND(F10*G10*H10*I10,-3)</f>
        <v>434301000</v>
      </c>
      <c r="K10" s="251"/>
      <c r="L10" s="259" t="s">
        <v>108</v>
      </c>
      <c r="M10" s="260">
        <v>199.2</v>
      </c>
      <c r="N10" s="261">
        <v>3830000</v>
      </c>
      <c r="O10" s="262">
        <v>0.995</v>
      </c>
      <c r="P10" s="263">
        <v>1.15</v>
      </c>
      <c r="Q10" s="264">
        <f>ROUND(M10*N10*O10*P10,-3)</f>
        <v>872990000</v>
      </c>
      <c r="R10" s="252"/>
      <c r="S10" s="242"/>
    </row>
    <row r="11" spans="1:19" ht="15">
      <c r="A11" s="265"/>
      <c r="B11" s="265"/>
      <c r="C11" s="228" t="s">
        <v>140</v>
      </c>
      <c r="D11" s="228"/>
      <c r="E11" s="228"/>
      <c r="F11" s="228"/>
      <c r="G11" s="228"/>
      <c r="H11" s="228"/>
      <c r="I11" s="228"/>
      <c r="J11" s="228"/>
      <c r="K11" s="266">
        <f>K9+K6</f>
        <v>624786000</v>
      </c>
      <c r="L11" s="228" t="s">
        <v>140</v>
      </c>
      <c r="M11" s="228"/>
      <c r="N11" s="228"/>
      <c r="O11" s="228"/>
      <c r="P11" s="228"/>
      <c r="Q11" s="228"/>
      <c r="R11" s="266">
        <f>R9+R6</f>
        <v>1164021000</v>
      </c>
      <c r="S11" s="267">
        <f>R11-K11</f>
        <v>539235000</v>
      </c>
    </row>
    <row r="12" spans="1:19" ht="21.75" customHeight="1">
      <c r="A12" s="268" t="s">
        <v>141</v>
      </c>
      <c r="B12" s="228"/>
      <c r="C12" s="228"/>
      <c r="D12" s="228"/>
      <c r="E12" s="228"/>
      <c r="F12" s="228"/>
      <c r="G12" s="228"/>
      <c r="H12" s="228"/>
      <c r="I12" s="228"/>
      <c r="J12" s="228"/>
      <c r="K12" s="228"/>
      <c r="L12" s="228"/>
      <c r="M12" s="228"/>
      <c r="N12" s="228"/>
      <c r="O12" s="228"/>
      <c r="P12" s="228"/>
      <c r="Q12" s="228"/>
      <c r="R12" s="228"/>
      <c r="S12" s="228"/>
    </row>
  </sheetData>
  <sheetProtection/>
  <mergeCells count="17">
    <mergeCell ref="A12:S12"/>
    <mergeCell ref="C6:I6"/>
    <mergeCell ref="L6:P6"/>
    <mergeCell ref="C9:I9"/>
    <mergeCell ref="L9:P9"/>
    <mergeCell ref="A11:B11"/>
    <mergeCell ref="C11:J11"/>
    <mergeCell ref="L11:Q11"/>
    <mergeCell ref="A1:S1"/>
    <mergeCell ref="A2:S2"/>
    <mergeCell ref="A3:A4"/>
    <mergeCell ref="B3:B4"/>
    <mergeCell ref="C3:C4"/>
    <mergeCell ref="D3:J3"/>
    <mergeCell ref="K3:K4"/>
    <mergeCell ref="L3:R3"/>
    <mergeCell ref="S3:S4"/>
  </mergeCells>
  <printOptions/>
  <pageMargins left="0.17" right="0.17" top="0.24" bottom="0.2"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 Vu</dc:creator>
  <cp:keywords/>
  <dc:description/>
  <cp:lastModifiedBy>Admin</cp:lastModifiedBy>
  <cp:lastPrinted>2024-01-10T01:26:00Z</cp:lastPrinted>
  <dcterms:created xsi:type="dcterms:W3CDTF">2016-07-27T01:19:03Z</dcterms:created>
  <dcterms:modified xsi:type="dcterms:W3CDTF">2024-01-10T01:26:36Z</dcterms:modified>
  <cp:category/>
  <cp:version/>
  <cp:contentType/>
  <cp:contentStatus/>
</cp:coreProperties>
</file>